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codeName="{B7FE6334-C1A2-E50D-BD3D-5F4D41BBC2E3}"/>
  <workbookPr codeName="ThisWorkbook"/>
  <mc:AlternateContent xmlns:mc="http://schemas.openxmlformats.org/markup-compatibility/2006">
    <mc:Choice Requires="x15">
      <x15ac:absPath xmlns:x15ac="http://schemas.microsoft.com/office/spreadsheetml/2010/11/ac" url="C:\Users\Peterbates\Documents\00 - Website\"/>
    </mc:Choice>
  </mc:AlternateContent>
  <bookViews>
    <workbookView xWindow="0" yWindow="0" windowWidth="20490" windowHeight="6930" tabRatio="772"/>
  </bookViews>
  <sheets>
    <sheet name="START" sheetId="5" r:id="rId1"/>
    <sheet name="Time 1" sheetId="7" r:id="rId2"/>
    <sheet name="Time 2" sheetId="9" r:id="rId3"/>
    <sheet name="Results" sheetId="8" r:id="rId4"/>
    <sheet name="Calculations" sheetId="1" r:id="rId5"/>
    <sheet name="spare sheet" sheetId="3" r:id="rId6"/>
  </sheets>
  <calcPr calcId="171027"/>
</workbook>
</file>

<file path=xl/calcChain.xml><?xml version="1.0" encoding="utf-8"?>
<calcChain xmlns="http://schemas.openxmlformats.org/spreadsheetml/2006/main">
  <c r="D26" i="5" l="1"/>
  <c r="U18" i="9"/>
  <c r="U36" i="9"/>
  <c r="V37" i="1" s="1"/>
  <c r="F50" i="8" s="1"/>
  <c r="V36" i="9"/>
  <c r="W37" i="1" s="1"/>
  <c r="G50" i="8" s="1"/>
  <c r="W36" i="9"/>
  <c r="X37" i="1"/>
  <c r="H50" i="8" s="1"/>
  <c r="U37" i="9"/>
  <c r="V38" i="1" s="1"/>
  <c r="F51" i="8" s="1"/>
  <c r="V37" i="9"/>
  <c r="W38" i="1" s="1"/>
  <c r="G51" i="8" s="1"/>
  <c r="W37" i="9"/>
  <c r="X38" i="1" s="1"/>
  <c r="U38" i="9"/>
  <c r="V39" i="1" s="1"/>
  <c r="F52" i="8" s="1"/>
  <c r="V38" i="9"/>
  <c r="W38" i="9"/>
  <c r="X39" i="1" s="1"/>
  <c r="H52" i="8" s="1"/>
  <c r="U39" i="9"/>
  <c r="V40" i="1" s="1"/>
  <c r="F53" i="8" s="1"/>
  <c r="V39" i="9"/>
  <c r="W40" i="1"/>
  <c r="G53" i="8" s="1"/>
  <c r="W39" i="9"/>
  <c r="X40" i="1"/>
  <c r="H53" i="8" s="1"/>
  <c r="U40" i="9"/>
  <c r="V40" i="9"/>
  <c r="W41" i="1" s="1"/>
  <c r="G54" i="8" s="1"/>
  <c r="W40" i="9"/>
  <c r="X41" i="1" s="1"/>
  <c r="H54" i="8" s="1"/>
  <c r="U41" i="9"/>
  <c r="V42" i="1" s="1"/>
  <c r="F55" i="8" s="1"/>
  <c r="V41" i="9"/>
  <c r="W42" i="1"/>
  <c r="G55" i="8" s="1"/>
  <c r="W41" i="9"/>
  <c r="X42" i="1"/>
  <c r="H55" i="8" s="1"/>
  <c r="U42" i="9"/>
  <c r="V42" i="9"/>
  <c r="W43" i="1" s="1"/>
  <c r="G56" i="8" s="1"/>
  <c r="W42" i="9"/>
  <c r="X43" i="1" s="1"/>
  <c r="H56" i="8" s="1"/>
  <c r="U43" i="9"/>
  <c r="V43" i="9"/>
  <c r="W44" i="1"/>
  <c r="G57" i="8" s="1"/>
  <c r="W43" i="9"/>
  <c r="X44" i="1"/>
  <c r="H57" i="8" s="1"/>
  <c r="U44" i="9"/>
  <c r="V45" i="1"/>
  <c r="F58" i="8" s="1"/>
  <c r="V44" i="9"/>
  <c r="W44" i="9"/>
  <c r="X45" i="1" s="1"/>
  <c r="H58" i="8" s="1"/>
  <c r="U45" i="9"/>
  <c r="V46" i="1" s="1"/>
  <c r="F59" i="8" s="1"/>
  <c r="V45" i="9"/>
  <c r="W45" i="9"/>
  <c r="X46" i="1" s="1"/>
  <c r="H59" i="8" s="1"/>
  <c r="U46" i="9"/>
  <c r="V47" i="1" s="1"/>
  <c r="F60" i="8" s="1"/>
  <c r="V46" i="9"/>
  <c r="W47" i="1"/>
  <c r="G60" i="8" s="1"/>
  <c r="W46" i="9"/>
  <c r="X47" i="1"/>
  <c r="H60" i="8" s="1"/>
  <c r="U47" i="9"/>
  <c r="V47" i="9"/>
  <c r="W47" i="9"/>
  <c r="X48" i="1"/>
  <c r="H61" i="8" s="1"/>
  <c r="U48" i="9"/>
  <c r="V49" i="1"/>
  <c r="F62" i="8" s="1"/>
  <c r="V48" i="9"/>
  <c r="W48" i="9"/>
  <c r="X49" i="1" s="1"/>
  <c r="H62" i="8" s="1"/>
  <c r="U49" i="9"/>
  <c r="V50" i="1"/>
  <c r="F63" i="8" s="1"/>
  <c r="V49" i="9"/>
  <c r="W50" i="1"/>
  <c r="G63" i="8" s="1"/>
  <c r="W49" i="9"/>
  <c r="U50" i="9"/>
  <c r="V51" i="1" s="1"/>
  <c r="F64" i="8" s="1"/>
  <c r="V50" i="9"/>
  <c r="W50" i="9"/>
  <c r="X51" i="1" s="1"/>
  <c r="H64" i="8" s="1"/>
  <c r="U51" i="9"/>
  <c r="V52" i="1" s="1"/>
  <c r="F65" i="8" s="1"/>
  <c r="V51" i="9"/>
  <c r="W52" i="1" s="1"/>
  <c r="G65" i="8" s="1"/>
  <c r="W51" i="9"/>
  <c r="X52" i="1"/>
  <c r="H65" i="8" s="1"/>
  <c r="U52" i="9"/>
  <c r="V53" i="1"/>
  <c r="F66" i="8" s="1"/>
  <c r="V52" i="9"/>
  <c r="W53" i="1"/>
  <c r="G66" i="8" s="1"/>
  <c r="W52" i="9"/>
  <c r="X53" i="1" s="1"/>
  <c r="H66" i="8" s="1"/>
  <c r="U53" i="9"/>
  <c r="V54" i="1" s="1"/>
  <c r="F67" i="8" s="1"/>
  <c r="V53" i="9"/>
  <c r="W53" i="9"/>
  <c r="U54" i="9"/>
  <c r="V55" i="1" s="1"/>
  <c r="F68" i="8" s="1"/>
  <c r="V54" i="9"/>
  <c r="W55" i="1" s="1"/>
  <c r="G68" i="8" s="1"/>
  <c r="W54" i="9"/>
  <c r="X55" i="1" s="1"/>
  <c r="H68" i="8" s="1"/>
  <c r="U55" i="9"/>
  <c r="V56" i="1" s="1"/>
  <c r="F69" i="8" s="1"/>
  <c r="V55" i="9"/>
  <c r="W56" i="1"/>
  <c r="G69" i="8" s="1"/>
  <c r="W55" i="9"/>
  <c r="X56" i="1" s="1"/>
  <c r="H69" i="8" s="1"/>
  <c r="U7" i="9"/>
  <c r="V8" i="1" s="1"/>
  <c r="F21" i="8" s="1"/>
  <c r="V7" i="9"/>
  <c r="W7" i="9"/>
  <c r="X8" i="1"/>
  <c r="H21" i="8" s="1"/>
  <c r="U8" i="9"/>
  <c r="V9" i="1"/>
  <c r="F22" i="8" s="1"/>
  <c r="V8" i="9"/>
  <c r="W8" i="9"/>
  <c r="U9" i="9"/>
  <c r="V10" i="1" s="1"/>
  <c r="F23" i="8" s="1"/>
  <c r="V9" i="9"/>
  <c r="W10" i="1" s="1"/>
  <c r="G23" i="8" s="1"/>
  <c r="W9" i="9"/>
  <c r="X10" i="1"/>
  <c r="H23" i="8" s="1"/>
  <c r="U10" i="9"/>
  <c r="V10" i="9"/>
  <c r="W11" i="1"/>
  <c r="G24" i="8" s="1"/>
  <c r="W10" i="9"/>
  <c r="X11" i="1" s="1"/>
  <c r="H24" i="8" s="1"/>
  <c r="U11" i="9"/>
  <c r="V12" i="1" s="1"/>
  <c r="F25" i="8" s="1"/>
  <c r="V11" i="9"/>
  <c r="W11" i="9"/>
  <c r="X12" i="1"/>
  <c r="H25" i="8" s="1"/>
  <c r="U12" i="9"/>
  <c r="V13" i="1"/>
  <c r="F26" i="8" s="1"/>
  <c r="V12" i="9"/>
  <c r="W13" i="1" s="1"/>
  <c r="G26" i="8" s="1"/>
  <c r="W12" i="9"/>
  <c r="U13" i="9"/>
  <c r="V14" i="1" s="1"/>
  <c r="F27" i="8" s="1"/>
  <c r="V13" i="9"/>
  <c r="W14" i="1"/>
  <c r="G27" i="8" s="1"/>
  <c r="W13" i="9"/>
  <c r="X14" i="1"/>
  <c r="H27" i="8" s="1"/>
  <c r="U14" i="9"/>
  <c r="V15" i="1"/>
  <c r="F28" i="8" s="1"/>
  <c r="V14" i="9"/>
  <c r="W15" i="1" s="1"/>
  <c r="G28" i="8" s="1"/>
  <c r="W14" i="9"/>
  <c r="X15" i="1" s="1"/>
  <c r="H28" i="8" s="1"/>
  <c r="U15" i="9"/>
  <c r="V16" i="1" s="1"/>
  <c r="F29" i="8" s="1"/>
  <c r="V15" i="9"/>
  <c r="W15" i="9"/>
  <c r="X16" i="1" s="1"/>
  <c r="H29" i="8" s="1"/>
  <c r="U16" i="9"/>
  <c r="V17" i="1"/>
  <c r="F30" i="8" s="1"/>
  <c r="V16" i="9"/>
  <c r="W17" i="1" s="1"/>
  <c r="G30" i="8" s="1"/>
  <c r="W16" i="9"/>
  <c r="U17" i="9"/>
  <c r="V18" i="1"/>
  <c r="F31" i="8" s="1"/>
  <c r="V17" i="9"/>
  <c r="W18" i="1"/>
  <c r="G31" i="8" s="1"/>
  <c r="W17" i="9"/>
  <c r="X18" i="1"/>
  <c r="H31" i="8" s="1"/>
  <c r="V18" i="9"/>
  <c r="W18" i="9"/>
  <c r="X19" i="1"/>
  <c r="H32" i="8" s="1"/>
  <c r="U19" i="9"/>
  <c r="V19" i="9"/>
  <c r="W19" i="9"/>
  <c r="U20" i="9"/>
  <c r="V21" i="1"/>
  <c r="F34" i="8" s="1"/>
  <c r="V20" i="9"/>
  <c r="W20" i="9"/>
  <c r="U21" i="9"/>
  <c r="V21" i="9"/>
  <c r="W21" i="9"/>
  <c r="U22" i="9"/>
  <c r="V22" i="9"/>
  <c r="W22" i="9"/>
  <c r="X23" i="1" s="1"/>
  <c r="H36" i="8" s="1"/>
  <c r="U23" i="9"/>
  <c r="V23" i="9"/>
  <c r="W23" i="9"/>
  <c r="U24" i="9"/>
  <c r="V24" i="9"/>
  <c r="W24" i="9"/>
  <c r="U25" i="9"/>
  <c r="V25" i="9"/>
  <c r="W26" i="1" s="1"/>
  <c r="W25" i="9"/>
  <c r="U26" i="9"/>
  <c r="V26" i="9"/>
  <c r="W26" i="9"/>
  <c r="X27" i="1"/>
  <c r="H40" i="8" s="1"/>
  <c r="U27" i="9"/>
  <c r="V27" i="9"/>
  <c r="W27" i="9"/>
  <c r="U28" i="9"/>
  <c r="V28" i="9"/>
  <c r="W28" i="9"/>
  <c r="U29" i="9"/>
  <c r="V29" i="9"/>
  <c r="W30" i="1"/>
  <c r="G43" i="8" s="1"/>
  <c r="W29" i="9"/>
  <c r="U30" i="9"/>
  <c r="V30" i="9"/>
  <c r="W30" i="9"/>
  <c r="U31" i="9"/>
  <c r="V31" i="9"/>
  <c r="W31" i="9"/>
  <c r="U32" i="9"/>
  <c r="V33" i="1" s="1"/>
  <c r="F46" i="8" s="1"/>
  <c r="V32" i="9"/>
  <c r="W32" i="9"/>
  <c r="U33" i="9"/>
  <c r="V33" i="9"/>
  <c r="W33" i="9"/>
  <c r="U34" i="9"/>
  <c r="V34" i="9"/>
  <c r="W34" i="9"/>
  <c r="X35" i="1" s="1"/>
  <c r="H48" i="8" s="1"/>
  <c r="U35" i="9"/>
  <c r="V35" i="9"/>
  <c r="W35" i="9"/>
  <c r="W6" i="9"/>
  <c r="X7" i="1"/>
  <c r="H20" i="8" s="1"/>
  <c r="V6" i="9"/>
  <c r="W7" i="1" s="1"/>
  <c r="G20" i="8" s="1"/>
  <c r="U6" i="9"/>
  <c r="V7" i="1" s="1"/>
  <c r="F20" i="8" s="1"/>
  <c r="U7" i="7"/>
  <c r="S8" i="1" s="1"/>
  <c r="Y8" i="1" s="1"/>
  <c r="I21" i="8" s="1"/>
  <c r="V7" i="7"/>
  <c r="T8" i="1" s="1"/>
  <c r="D21" i="8" s="1"/>
  <c r="W7" i="7"/>
  <c r="U8" i="1" s="1"/>
  <c r="AA8" i="1" s="1"/>
  <c r="U8" i="7"/>
  <c r="S9" i="1" s="1"/>
  <c r="V8" i="7"/>
  <c r="T9" i="1" s="1"/>
  <c r="W8" i="7"/>
  <c r="U9" i="1" s="1"/>
  <c r="U9" i="7"/>
  <c r="V9" i="7"/>
  <c r="T10" i="1"/>
  <c r="W9" i="7"/>
  <c r="U10" i="7"/>
  <c r="S11" i="1" s="1"/>
  <c r="Y11" i="1" s="1"/>
  <c r="V10" i="7"/>
  <c r="W10" i="7"/>
  <c r="U11" i="1"/>
  <c r="U11" i="7"/>
  <c r="V11" i="7"/>
  <c r="T12" i="1" s="1"/>
  <c r="W11" i="7"/>
  <c r="U12" i="7"/>
  <c r="S13" i="1"/>
  <c r="V12" i="7"/>
  <c r="T13" i="1"/>
  <c r="W12" i="7"/>
  <c r="U13" i="1"/>
  <c r="U13" i="7"/>
  <c r="S14" i="1"/>
  <c r="C27" i="8" s="1"/>
  <c r="V13" i="7"/>
  <c r="T14" i="1" s="1"/>
  <c r="W13" i="7"/>
  <c r="U14" i="7"/>
  <c r="S15" i="1"/>
  <c r="V14" i="7"/>
  <c r="W14" i="7"/>
  <c r="U15" i="1" s="1"/>
  <c r="AA15" i="1" s="1"/>
  <c r="U15" i="7"/>
  <c r="V15" i="7"/>
  <c r="T16" i="1"/>
  <c r="W15" i="7"/>
  <c r="U16" i="7"/>
  <c r="S17" i="1" s="1"/>
  <c r="V16" i="7"/>
  <c r="W16" i="7"/>
  <c r="U17" i="1"/>
  <c r="U17" i="7"/>
  <c r="S18" i="1"/>
  <c r="V17" i="7"/>
  <c r="T18" i="1"/>
  <c r="W17" i="7"/>
  <c r="U18" i="7"/>
  <c r="S19" i="1" s="1"/>
  <c r="V18" i="7"/>
  <c r="W18" i="7"/>
  <c r="U19" i="1"/>
  <c r="U19" i="7"/>
  <c r="V19" i="7"/>
  <c r="W19" i="7"/>
  <c r="U20" i="7"/>
  <c r="S21" i="1" s="1"/>
  <c r="V20" i="7"/>
  <c r="W20" i="7"/>
  <c r="U21" i="7"/>
  <c r="V21" i="7"/>
  <c r="T22" i="1" s="1"/>
  <c r="W21" i="7"/>
  <c r="U22" i="7"/>
  <c r="V22" i="7"/>
  <c r="W22" i="7"/>
  <c r="U23" i="1"/>
  <c r="U23" i="7"/>
  <c r="V23" i="7"/>
  <c r="W23" i="7"/>
  <c r="U24" i="7"/>
  <c r="S25" i="1" s="1"/>
  <c r="V24" i="7"/>
  <c r="W24" i="7"/>
  <c r="U25" i="7"/>
  <c r="V25" i="7"/>
  <c r="T26" i="1" s="1"/>
  <c r="W25" i="7"/>
  <c r="U26" i="7"/>
  <c r="V26" i="7"/>
  <c r="W26" i="7"/>
  <c r="U27" i="1"/>
  <c r="U27" i="7"/>
  <c r="V27" i="7"/>
  <c r="W27" i="7"/>
  <c r="U28" i="7"/>
  <c r="S29" i="1" s="1"/>
  <c r="V28" i="7"/>
  <c r="W28" i="7"/>
  <c r="U29" i="7"/>
  <c r="V29" i="7"/>
  <c r="W29" i="7"/>
  <c r="U30" i="7"/>
  <c r="V30" i="7"/>
  <c r="W30" i="7"/>
  <c r="U31" i="1"/>
  <c r="U31" i="7"/>
  <c r="V31" i="7"/>
  <c r="W31" i="7"/>
  <c r="U32" i="7"/>
  <c r="S33" i="1" s="1"/>
  <c r="V32" i="7"/>
  <c r="W32" i="7"/>
  <c r="U33" i="7"/>
  <c r="V33" i="7"/>
  <c r="T34" i="1"/>
  <c r="W33" i="7"/>
  <c r="U34" i="7"/>
  <c r="V34" i="7"/>
  <c r="W34" i="7"/>
  <c r="U35" i="1" s="1"/>
  <c r="U35" i="7"/>
  <c r="V35" i="7"/>
  <c r="T36" i="1" s="1"/>
  <c r="W35" i="7"/>
  <c r="U36" i="7"/>
  <c r="S37" i="1" s="1"/>
  <c r="V36" i="7"/>
  <c r="W36" i="7"/>
  <c r="U37" i="1" s="1"/>
  <c r="U37" i="7"/>
  <c r="S38" i="1" s="1"/>
  <c r="V37" i="7"/>
  <c r="T38" i="1" s="1"/>
  <c r="W37" i="7"/>
  <c r="U38" i="1" s="1"/>
  <c r="U38" i="7"/>
  <c r="S39" i="1" s="1"/>
  <c r="V38" i="7"/>
  <c r="T39" i="1" s="1"/>
  <c r="W38" i="7"/>
  <c r="U39" i="1" s="1"/>
  <c r="U39" i="7"/>
  <c r="S40" i="1" s="1"/>
  <c r="V39" i="7"/>
  <c r="T40" i="1" s="1"/>
  <c r="W39" i="7"/>
  <c r="U40" i="1" s="1"/>
  <c r="U40" i="7"/>
  <c r="S41" i="1" s="1"/>
  <c r="V40" i="7"/>
  <c r="W40" i="7"/>
  <c r="U41" i="1" s="1"/>
  <c r="U41" i="7"/>
  <c r="S42" i="1" s="1"/>
  <c r="V41" i="7"/>
  <c r="T42" i="1" s="1"/>
  <c r="W41" i="7"/>
  <c r="U42" i="1" s="1"/>
  <c r="U42" i="7"/>
  <c r="S43" i="1" s="1"/>
  <c r="V42" i="7"/>
  <c r="W42" i="7"/>
  <c r="U43" i="1" s="1"/>
  <c r="U43" i="7"/>
  <c r="S44" i="1"/>
  <c r="AT44" i="1" s="1"/>
  <c r="V43" i="7"/>
  <c r="T44" i="1"/>
  <c r="W43" i="7"/>
  <c r="U44" i="7"/>
  <c r="S45" i="1" s="1"/>
  <c r="V44" i="7"/>
  <c r="W44" i="7"/>
  <c r="U45" i="1" s="1"/>
  <c r="U45" i="7"/>
  <c r="V45" i="7"/>
  <c r="T46" i="1" s="1"/>
  <c r="W45" i="7"/>
  <c r="U46" i="7"/>
  <c r="S47" i="1" s="1"/>
  <c r="Y47" i="1" s="1"/>
  <c r="V46" i="7"/>
  <c r="W46" i="7"/>
  <c r="U47" i="1" s="1"/>
  <c r="N60" i="8"/>
  <c r="U47" i="7"/>
  <c r="V47" i="7"/>
  <c r="T48" i="1" s="1"/>
  <c r="W47" i="7"/>
  <c r="U48" i="1" s="1"/>
  <c r="U48" i="7"/>
  <c r="S49" i="1" s="1"/>
  <c r="V48" i="7"/>
  <c r="T49" i="1" s="1"/>
  <c r="W48" i="7"/>
  <c r="U49" i="1" s="1"/>
  <c r="U49" i="7"/>
  <c r="S50" i="1" s="1"/>
  <c r="V49" i="7"/>
  <c r="T50" i="1"/>
  <c r="AU50" i="1" s="1"/>
  <c r="W49" i="7"/>
  <c r="U50" i="7"/>
  <c r="S51" i="1" s="1"/>
  <c r="V50" i="7"/>
  <c r="T51" i="1" s="1"/>
  <c r="W50" i="7"/>
  <c r="U51" i="1" s="1"/>
  <c r="U51" i="7"/>
  <c r="S52" i="1" s="1"/>
  <c r="V51" i="7"/>
  <c r="T52" i="1" s="1"/>
  <c r="W51" i="7"/>
  <c r="U52" i="1" s="1"/>
  <c r="U52" i="7"/>
  <c r="S53" i="1" s="1"/>
  <c r="V52" i="7"/>
  <c r="T53" i="1" s="1"/>
  <c r="W52" i="7"/>
  <c r="U53" i="1" s="1"/>
  <c r="U53" i="7"/>
  <c r="S54" i="1" s="1"/>
  <c r="V53" i="7"/>
  <c r="T54" i="1" s="1"/>
  <c r="W53" i="7"/>
  <c r="U54" i="7"/>
  <c r="S55" i="1" s="1"/>
  <c r="V54" i="7"/>
  <c r="T55" i="1" s="1"/>
  <c r="W54" i="7"/>
  <c r="U55" i="1" s="1"/>
  <c r="U55" i="7"/>
  <c r="V55" i="7"/>
  <c r="T56" i="1" s="1"/>
  <c r="W55" i="7"/>
  <c r="U56" i="1" s="1"/>
  <c r="U21" i="1"/>
  <c r="U25" i="1"/>
  <c r="U29" i="1"/>
  <c r="U33" i="1"/>
  <c r="W6" i="7"/>
  <c r="U7" i="1" s="1"/>
  <c r="V6" i="7"/>
  <c r="T7" i="1" s="1"/>
  <c r="U6" i="7"/>
  <c r="S7" i="1" s="1"/>
  <c r="J6" i="1"/>
  <c r="Q9" i="8"/>
  <c r="B7" i="7"/>
  <c r="B8" i="7"/>
  <c r="B9" i="7"/>
  <c r="B10" i="7"/>
  <c r="B11" i="7"/>
  <c r="B12" i="7"/>
  <c r="S10" i="1"/>
  <c r="U10" i="1"/>
  <c r="T11" i="1"/>
  <c r="S12" i="1"/>
  <c r="U12" i="1"/>
  <c r="B13" i="7"/>
  <c r="B14" i="7"/>
  <c r="B15" i="7"/>
  <c r="B16" i="7"/>
  <c r="B17" i="7"/>
  <c r="B18" i="7"/>
  <c r="U14" i="1"/>
  <c r="T15" i="1"/>
  <c r="S16" i="1"/>
  <c r="C29" i="8"/>
  <c r="U16" i="1"/>
  <c r="T17" i="1"/>
  <c r="D30" i="8" s="1"/>
  <c r="U18" i="1"/>
  <c r="T19" i="1"/>
  <c r="B19" i="7"/>
  <c r="S20" i="1"/>
  <c r="T20" i="1"/>
  <c r="Z20" i="1" s="1"/>
  <c r="U20" i="1"/>
  <c r="B20" i="7"/>
  <c r="T21" i="1"/>
  <c r="D34" i="8" s="1"/>
  <c r="B21" i="7"/>
  <c r="S22" i="1"/>
  <c r="U22" i="1"/>
  <c r="B22" i="7"/>
  <c r="S23" i="1"/>
  <c r="T23" i="1"/>
  <c r="AL23" i="1"/>
  <c r="B23" i="7"/>
  <c r="S24" i="1"/>
  <c r="T24" i="1"/>
  <c r="D37" i="8"/>
  <c r="U24" i="1"/>
  <c r="B24" i="7"/>
  <c r="T25" i="1"/>
  <c r="B25" i="7"/>
  <c r="S26" i="1"/>
  <c r="U26" i="1"/>
  <c r="AA26" i="1" s="1"/>
  <c r="B26" i="7"/>
  <c r="S27" i="1"/>
  <c r="T27" i="1"/>
  <c r="AU27" i="1"/>
  <c r="B27" i="7"/>
  <c r="S28" i="1"/>
  <c r="T28" i="1"/>
  <c r="D41" i="8"/>
  <c r="U28" i="1"/>
  <c r="B28" i="7"/>
  <c r="T29" i="1"/>
  <c r="B29" i="7"/>
  <c r="S30" i="1"/>
  <c r="T30" i="1"/>
  <c r="D43" i="8" s="1"/>
  <c r="U30" i="1"/>
  <c r="B30" i="7"/>
  <c r="S31" i="1"/>
  <c r="T31" i="1"/>
  <c r="AU31" i="1"/>
  <c r="B31" i="7"/>
  <c r="S32" i="1"/>
  <c r="T32" i="1"/>
  <c r="D45" i="8"/>
  <c r="U32" i="1"/>
  <c r="B32" i="7"/>
  <c r="T33" i="1"/>
  <c r="B33" i="7"/>
  <c r="S34" i="1"/>
  <c r="C47" i="8" s="1"/>
  <c r="U34" i="1"/>
  <c r="B34" i="7"/>
  <c r="S35" i="1"/>
  <c r="AK35" i="1" s="1"/>
  <c r="T35" i="1"/>
  <c r="AU35" i="1"/>
  <c r="B35" i="7"/>
  <c r="S36" i="1"/>
  <c r="U36" i="1"/>
  <c r="AV36" i="1"/>
  <c r="B36" i="7"/>
  <c r="T37" i="1"/>
  <c r="D50" i="8" s="1"/>
  <c r="B37" i="7"/>
  <c r="B38" i="7"/>
  <c r="B39" i="7"/>
  <c r="B40" i="7"/>
  <c r="T41" i="1"/>
  <c r="D54" i="8" s="1"/>
  <c r="B41" i="7"/>
  <c r="B42" i="7"/>
  <c r="T43" i="1"/>
  <c r="Z43" i="1" s="1"/>
  <c r="B43" i="7"/>
  <c r="U44" i="1"/>
  <c r="AA44" i="1" s="1"/>
  <c r="AD44" i="1" s="1"/>
  <c r="AP44" i="1" s="1"/>
  <c r="B44" i="7"/>
  <c r="T45" i="1"/>
  <c r="B45" i="7"/>
  <c r="S46" i="1"/>
  <c r="C59" i="8" s="1"/>
  <c r="U46" i="1"/>
  <c r="E59" i="8" s="1"/>
  <c r="B46" i="7"/>
  <c r="T47" i="1"/>
  <c r="B47" i="7"/>
  <c r="S48" i="1"/>
  <c r="B48" i="7"/>
  <c r="B49" i="7"/>
  <c r="U50" i="1"/>
  <c r="B50" i="7"/>
  <c r="B51" i="7"/>
  <c r="B52" i="7"/>
  <c r="B53" i="7"/>
  <c r="U54" i="1"/>
  <c r="E67" i="8" s="1"/>
  <c r="B54" i="7"/>
  <c r="B55" i="7"/>
  <c r="S56" i="1"/>
  <c r="X4" i="9"/>
  <c r="B17" i="8" s="1"/>
  <c r="B7" i="9"/>
  <c r="W8" i="1"/>
  <c r="G21" i="8"/>
  <c r="B8" i="9"/>
  <c r="W9" i="1"/>
  <c r="G22" i="8" s="1"/>
  <c r="X9" i="1"/>
  <c r="H22" i="8" s="1"/>
  <c r="B9" i="9"/>
  <c r="B10" i="9"/>
  <c r="V11" i="1"/>
  <c r="F24" i="8" s="1"/>
  <c r="B11" i="9"/>
  <c r="W12" i="1"/>
  <c r="G25" i="8" s="1"/>
  <c r="B12" i="9"/>
  <c r="X13" i="1"/>
  <c r="H26" i="8"/>
  <c r="B13" i="9"/>
  <c r="B14" i="9"/>
  <c r="B15" i="9"/>
  <c r="W16" i="1"/>
  <c r="G29" i="8" s="1"/>
  <c r="B16" i="9"/>
  <c r="X17" i="1"/>
  <c r="H30" i="8"/>
  <c r="B17" i="9"/>
  <c r="B18" i="9"/>
  <c r="V19" i="1"/>
  <c r="F32" i="8"/>
  <c r="W19" i="1"/>
  <c r="G32" i="8" s="1"/>
  <c r="B19" i="9"/>
  <c r="V20" i="1"/>
  <c r="F33" i="8"/>
  <c r="W20" i="1"/>
  <c r="G33" i="8" s="1"/>
  <c r="X20" i="1"/>
  <c r="H33" i="8"/>
  <c r="B20" i="9"/>
  <c r="W21" i="1"/>
  <c r="G34" i="8" s="1"/>
  <c r="X21" i="1"/>
  <c r="H34" i="8" s="1"/>
  <c r="B21" i="9"/>
  <c r="V22" i="1"/>
  <c r="F35" i="8" s="1"/>
  <c r="W22" i="1"/>
  <c r="G35" i="8" s="1"/>
  <c r="X22" i="1"/>
  <c r="H35" i="8" s="1"/>
  <c r="B22" i="9"/>
  <c r="V23" i="1"/>
  <c r="F36" i="8"/>
  <c r="W23" i="1"/>
  <c r="G36" i="8" s="1"/>
  <c r="B23" i="9"/>
  <c r="V24" i="1"/>
  <c r="F37" i="8"/>
  <c r="W24" i="1"/>
  <c r="G37" i="8" s="1"/>
  <c r="X24" i="1"/>
  <c r="H37" i="8"/>
  <c r="B24" i="9"/>
  <c r="V25" i="1"/>
  <c r="F38" i="8" s="1"/>
  <c r="W25" i="1"/>
  <c r="G38" i="8" s="1"/>
  <c r="X25" i="1"/>
  <c r="H38" i="8" s="1"/>
  <c r="B25" i="9"/>
  <c r="V26" i="1"/>
  <c r="F39" i="8" s="1"/>
  <c r="X26" i="1"/>
  <c r="H39" i="8" s="1"/>
  <c r="B26" i="9"/>
  <c r="V27" i="1"/>
  <c r="F40" i="8"/>
  <c r="W27" i="1"/>
  <c r="G40" i="8" s="1"/>
  <c r="B27" i="9"/>
  <c r="V28" i="1"/>
  <c r="F41" i="8"/>
  <c r="W28" i="1"/>
  <c r="G41" i="8" s="1"/>
  <c r="X28" i="1"/>
  <c r="H41" i="8"/>
  <c r="B28" i="9"/>
  <c r="V29" i="1"/>
  <c r="F42" i="8" s="1"/>
  <c r="W29" i="1"/>
  <c r="G42" i="8" s="1"/>
  <c r="X29" i="1"/>
  <c r="H42" i="8" s="1"/>
  <c r="B29" i="9"/>
  <c r="V30" i="1"/>
  <c r="F43" i="8" s="1"/>
  <c r="X30" i="1"/>
  <c r="H43" i="8"/>
  <c r="B30" i="9"/>
  <c r="V31" i="1"/>
  <c r="F44" i="8" s="1"/>
  <c r="W31" i="1"/>
  <c r="G44" i="8"/>
  <c r="X31" i="1"/>
  <c r="H44" i="8" s="1"/>
  <c r="B31" i="9"/>
  <c r="V32" i="1"/>
  <c r="F45" i="8" s="1"/>
  <c r="W32" i="1"/>
  <c r="G45" i="8" s="1"/>
  <c r="X32" i="1"/>
  <c r="H45" i="8" s="1"/>
  <c r="B32" i="9"/>
  <c r="W33" i="1"/>
  <c r="G46" i="8" s="1"/>
  <c r="X33" i="1"/>
  <c r="H46" i="8" s="1"/>
  <c r="B33" i="9"/>
  <c r="V34" i="1"/>
  <c r="F47" i="8" s="1"/>
  <c r="W34" i="1"/>
  <c r="G47" i="8" s="1"/>
  <c r="X34" i="1"/>
  <c r="H47" i="8" s="1"/>
  <c r="B34" i="9"/>
  <c r="V35" i="1"/>
  <c r="F48" i="8" s="1"/>
  <c r="W35" i="1"/>
  <c r="G48" i="8" s="1"/>
  <c r="B35" i="9"/>
  <c r="V36" i="1"/>
  <c r="F49" i="8" s="1"/>
  <c r="W36" i="1"/>
  <c r="G49" i="8"/>
  <c r="X36" i="1"/>
  <c r="H49" i="8" s="1"/>
  <c r="B36" i="9"/>
  <c r="B37" i="9"/>
  <c r="B38" i="9"/>
  <c r="W39" i="1"/>
  <c r="G52" i="8" s="1"/>
  <c r="B39" i="9"/>
  <c r="B40" i="9"/>
  <c r="V41" i="1"/>
  <c r="F54" i="8" s="1"/>
  <c r="B41" i="9"/>
  <c r="B42" i="9"/>
  <c r="V43" i="1"/>
  <c r="F56" i="8" s="1"/>
  <c r="B43" i="9"/>
  <c r="V44" i="1"/>
  <c r="F57" i="8" s="1"/>
  <c r="B44" i="9"/>
  <c r="W45" i="1"/>
  <c r="G58" i="8" s="1"/>
  <c r="B45" i="9"/>
  <c r="W46" i="1"/>
  <c r="G59" i="8" s="1"/>
  <c r="B46" i="9"/>
  <c r="B47" i="9"/>
  <c r="V48" i="1"/>
  <c r="F61" i="8" s="1"/>
  <c r="W48" i="1"/>
  <c r="G61" i="8" s="1"/>
  <c r="B48" i="9"/>
  <c r="W49" i="1"/>
  <c r="G62" i="8" s="1"/>
  <c r="B49" i="9"/>
  <c r="X50" i="1"/>
  <c r="H63" i="8" s="1"/>
  <c r="B50" i="9"/>
  <c r="W51" i="1"/>
  <c r="G64" i="8" s="1"/>
  <c r="B51" i="9"/>
  <c r="B52" i="9"/>
  <c r="B53" i="9"/>
  <c r="W54" i="1"/>
  <c r="G67" i="8" s="1"/>
  <c r="X54" i="1"/>
  <c r="H67" i="8" s="1"/>
  <c r="B54" i="9"/>
  <c r="B55" i="9"/>
  <c r="AK36" i="1"/>
  <c r="Y35" i="1"/>
  <c r="AT31" i="1"/>
  <c r="Y31" i="1"/>
  <c r="AB31" i="1" s="1"/>
  <c r="AK31" i="1"/>
  <c r="AM30" i="1"/>
  <c r="AK28" i="1"/>
  <c r="AT27" i="1"/>
  <c r="Y27" i="1"/>
  <c r="I40" i="8" s="1"/>
  <c r="AK27" i="1"/>
  <c r="Y24" i="1"/>
  <c r="I37" i="8" s="1"/>
  <c r="Y23" i="1"/>
  <c r="AB23" i="1" s="1"/>
  <c r="AK23" i="1"/>
  <c r="AT23" i="1"/>
  <c r="AV22" i="1"/>
  <c r="AT22" i="1"/>
  <c r="AM20" i="1"/>
  <c r="Y20" i="1"/>
  <c r="AB20" i="1" s="1"/>
  <c r="AK20" i="1"/>
  <c r="AT20" i="1"/>
  <c r="E35" i="8"/>
  <c r="C33" i="8"/>
  <c r="E31" i="8"/>
  <c r="Z35" i="1"/>
  <c r="AC35" i="1" s="1"/>
  <c r="Z28" i="1"/>
  <c r="J41" i="8"/>
  <c r="AL24" i="1"/>
  <c r="AL21" i="1"/>
  <c r="Z17" i="1"/>
  <c r="AC17" i="1"/>
  <c r="AF17" i="1" s="1"/>
  <c r="C49" i="8"/>
  <c r="C48" i="8"/>
  <c r="C45" i="8"/>
  <c r="C44" i="8"/>
  <c r="C43" i="8"/>
  <c r="C41" i="8"/>
  <c r="C40" i="8"/>
  <c r="C39" i="8"/>
  <c r="C37" i="8"/>
  <c r="C36" i="8"/>
  <c r="AC28" i="1"/>
  <c r="AF28" i="1" s="1"/>
  <c r="AO28" i="1"/>
  <c r="I36" i="8"/>
  <c r="Y16" i="1"/>
  <c r="I29" i="8" s="1"/>
  <c r="Z15" i="1"/>
  <c r="J28" i="8" s="1"/>
  <c r="AA16" i="1"/>
  <c r="AD16" i="1" s="1"/>
  <c r="Y12" i="1"/>
  <c r="AB12" i="1"/>
  <c r="Y14" i="1"/>
  <c r="AA14" i="1"/>
  <c r="AD14" i="1" s="1"/>
  <c r="AA18" i="1"/>
  <c r="Y15" i="1"/>
  <c r="AB15" i="1" s="1"/>
  <c r="C28" i="8"/>
  <c r="AA12" i="1"/>
  <c r="AD12" i="1" s="1"/>
  <c r="Z11" i="1"/>
  <c r="J24" i="8" s="1"/>
  <c r="D24" i="8"/>
  <c r="D26" i="8"/>
  <c r="Z13" i="1"/>
  <c r="AC13" i="1" s="1"/>
  <c r="C24" i="8"/>
  <c r="AA10" i="1"/>
  <c r="AD10" i="1" s="1"/>
  <c r="AG10" i="1" s="1"/>
  <c r="AJ10" i="1" s="1"/>
  <c r="N23" i="8" s="1"/>
  <c r="C21" i="8"/>
  <c r="AM36" i="1"/>
  <c r="E49" i="8"/>
  <c r="J30" i="8"/>
  <c r="E20" i="8"/>
  <c r="AU22" i="1"/>
  <c r="D47" i="8"/>
  <c r="AU34" i="1"/>
  <c r="K28" i="8"/>
  <c r="E24" i="8"/>
  <c r="AT35" i="1"/>
  <c r="C25" i="8"/>
  <c r="AT34" i="1"/>
  <c r="AC11" i="1"/>
  <c r="D58" i="8"/>
  <c r="Z45" i="1"/>
  <c r="J58" i="8" s="1"/>
  <c r="Y56" i="1"/>
  <c r="I69" i="8" s="1"/>
  <c r="L69" i="8"/>
  <c r="AT56" i="1"/>
  <c r="N52" i="8"/>
  <c r="N66" i="8"/>
  <c r="N50" i="8"/>
  <c r="N57" i="8"/>
  <c r="E57" i="8"/>
  <c r="L53" i="8"/>
  <c r="C61" i="8"/>
  <c r="Y48" i="1"/>
  <c r="AT48" i="1"/>
  <c r="N53" i="8"/>
  <c r="D57" i="8"/>
  <c r="Z44" i="1"/>
  <c r="AU44" i="1"/>
  <c r="L56" i="8"/>
  <c r="L60" i="8"/>
  <c r="D60" i="8"/>
  <c r="Z47" i="1"/>
  <c r="AC47" i="1" s="1"/>
  <c r="AO47" i="1" s="1"/>
  <c r="M60" i="8"/>
  <c r="AU47" i="1"/>
  <c r="M66" i="8"/>
  <c r="AA36" i="1"/>
  <c r="AD36" i="1" s="1"/>
  <c r="AA46" i="1"/>
  <c r="K59" i="8" s="1"/>
  <c r="L66" i="8"/>
  <c r="Z37" i="1"/>
  <c r="AC37" i="1" s="1"/>
  <c r="AO37" i="1" s="1"/>
  <c r="AR37" i="1" s="1"/>
  <c r="M50" i="8"/>
  <c r="AU41" i="1"/>
  <c r="AU37" i="1"/>
  <c r="Z41" i="1"/>
  <c r="AC41" i="1" s="1"/>
  <c r="AO41" i="1" s="1"/>
  <c r="AR41" i="1" s="1"/>
  <c r="M54" i="8"/>
  <c r="AU45" i="1"/>
  <c r="N58" i="8"/>
  <c r="Y33" i="1"/>
  <c r="AB33" i="1" s="1"/>
  <c r="AN33" i="1" s="1"/>
  <c r="AQ33" i="1" s="1"/>
  <c r="AV31" i="1"/>
  <c r="E44" i="8"/>
  <c r="AM31" i="1"/>
  <c r="AA31" i="1"/>
  <c r="C42" i="8"/>
  <c r="AA27" i="1"/>
  <c r="AM27" i="1"/>
  <c r="AV27" i="1"/>
  <c r="E40" i="8"/>
  <c r="Y25" i="1"/>
  <c r="AV23" i="1"/>
  <c r="AA23" i="1"/>
  <c r="E36" i="8"/>
  <c r="AM23" i="1"/>
  <c r="D23" i="8"/>
  <c r="Z10" i="1"/>
  <c r="J23" i="8" s="1"/>
  <c r="AA33" i="1"/>
  <c r="AM33" i="1"/>
  <c r="E46" i="8"/>
  <c r="AV33" i="1"/>
  <c r="AV29" i="1"/>
  <c r="E42" i="8"/>
  <c r="AA29" i="1"/>
  <c r="AM29" i="1"/>
  <c r="AV25" i="1"/>
  <c r="AA25" i="1"/>
  <c r="E38" i="8"/>
  <c r="AM25" i="1"/>
  <c r="E34" i="8"/>
  <c r="AV21" i="1"/>
  <c r="AA21" i="1"/>
  <c r="K34" i="8" s="1"/>
  <c r="AM21" i="1"/>
  <c r="AA17" i="1"/>
  <c r="E30" i="8"/>
  <c r="Z8" i="1"/>
  <c r="K27" i="8"/>
  <c r="J48" i="8"/>
  <c r="E25" i="8"/>
  <c r="E28" i="8"/>
  <c r="D31" i="8"/>
  <c r="Z19" i="1"/>
  <c r="J32" i="8" s="1"/>
  <c r="Z21" i="1"/>
  <c r="Z22" i="1"/>
  <c r="J35" i="8" s="1"/>
  <c r="Z24" i="1"/>
  <c r="AU30" i="1"/>
  <c r="AU32" i="1"/>
  <c r="AL34" i="1"/>
  <c r="AA11" i="1"/>
  <c r="K24" i="8" s="1"/>
  <c r="D32" i="8"/>
  <c r="AU21" i="1"/>
  <c r="AU28" i="1"/>
  <c r="AL30" i="1"/>
  <c r="AL32" i="1"/>
  <c r="Z34" i="1"/>
  <c r="E23" i="8"/>
  <c r="E21" i="8"/>
  <c r="E27" i="8"/>
  <c r="AU24" i="1"/>
  <c r="AL26" i="1"/>
  <c r="AL28" i="1"/>
  <c r="Z30" i="1"/>
  <c r="Z32" i="1"/>
  <c r="Z36" i="1"/>
  <c r="AV32" i="1"/>
  <c r="AA32" i="1"/>
  <c r="E45" i="8"/>
  <c r="AV28" i="1"/>
  <c r="AA28" i="1"/>
  <c r="E41" i="8"/>
  <c r="AA24" i="1"/>
  <c r="AM24" i="1"/>
  <c r="E37" i="8"/>
  <c r="N54" i="8"/>
  <c r="AM32" i="1"/>
  <c r="Y34" i="1"/>
  <c r="AK34" i="1"/>
  <c r="AT30" i="1"/>
  <c r="Y30" i="1"/>
  <c r="AK30" i="1"/>
  <c r="AK26" i="1"/>
  <c r="AT26" i="1"/>
  <c r="Y26" i="1"/>
  <c r="D28" i="8"/>
  <c r="E26" i="8"/>
  <c r="AA13" i="1"/>
  <c r="K26" i="8" s="1"/>
  <c r="D46" i="8"/>
  <c r="AL33" i="1"/>
  <c r="AU33" i="1"/>
  <c r="D42" i="8"/>
  <c r="AL29" i="1"/>
  <c r="AU29" i="1"/>
  <c r="D38" i="8"/>
  <c r="Z25" i="1"/>
  <c r="AL25" i="1"/>
  <c r="Y13" i="1"/>
  <c r="C26" i="8"/>
  <c r="AU25" i="1"/>
  <c r="Z29" i="1"/>
  <c r="Z33" i="1"/>
  <c r="D48" i="8"/>
  <c r="AL35" i="1"/>
  <c r="AV34" i="1"/>
  <c r="AA34" i="1"/>
  <c r="AM34" i="1"/>
  <c r="E47" i="8"/>
  <c r="D44" i="8"/>
  <c r="Z31" i="1"/>
  <c r="AL31" i="1"/>
  <c r="AV30" i="1"/>
  <c r="AA30" i="1"/>
  <c r="E43" i="8"/>
  <c r="D40" i="8"/>
  <c r="Z27" i="1"/>
  <c r="AC27" i="1" s="1"/>
  <c r="AL27" i="1"/>
  <c r="AM26" i="1"/>
  <c r="AV26" i="1"/>
  <c r="E39" i="8"/>
  <c r="D36" i="8"/>
  <c r="AU23" i="1"/>
  <c r="Z23" i="1"/>
  <c r="J36" i="8" s="1"/>
  <c r="AA22" i="1"/>
  <c r="AD22" i="1" s="1"/>
  <c r="AM22" i="1"/>
  <c r="Y21" i="1"/>
  <c r="AL20" i="1"/>
  <c r="D33" i="8"/>
  <c r="AU20" i="1"/>
  <c r="Y18" i="1"/>
  <c r="AB18" i="1" s="1"/>
  <c r="C31" i="8"/>
  <c r="E29" i="8"/>
  <c r="AV24" i="1"/>
  <c r="AM28" i="1"/>
  <c r="D56" i="8"/>
  <c r="AU43" i="1"/>
  <c r="AT32" i="1"/>
  <c r="Y32" i="1"/>
  <c r="I45" i="8" s="1"/>
  <c r="AK32" i="1"/>
  <c r="AT28" i="1"/>
  <c r="Y28" i="1"/>
  <c r="AK24" i="1"/>
  <c r="AT24" i="1"/>
  <c r="T57" i="1"/>
  <c r="AV54" i="1"/>
  <c r="Y10" i="1"/>
  <c r="C23" i="8"/>
  <c r="C20" i="8"/>
  <c r="AB24" i="1"/>
  <c r="AN24" i="1" s="1"/>
  <c r="AQ24" i="1" s="1"/>
  <c r="D25" i="8"/>
  <c r="Z12" i="1"/>
  <c r="J25" i="8" s="1"/>
  <c r="T58" i="1"/>
  <c r="T22" i="8" s="1"/>
  <c r="C69" i="8"/>
  <c r="M64" i="8"/>
  <c r="M62" i="8"/>
  <c r="D29" i="8"/>
  <c r="Z16" i="1"/>
  <c r="M56" i="8"/>
  <c r="G39" i="8"/>
  <c r="AA50" i="1"/>
  <c r="AV50" i="1"/>
  <c r="E63" i="8"/>
  <c r="AT36" i="1"/>
  <c r="Y36" i="1"/>
  <c r="Y22" i="1"/>
  <c r="I35" i="8" s="1"/>
  <c r="C35" i="8"/>
  <c r="AK22" i="1"/>
  <c r="AV20" i="1"/>
  <c r="AA20" i="1"/>
  <c r="K33" i="8" s="1"/>
  <c r="E33" i="8"/>
  <c r="AA19" i="1"/>
  <c r="K32" i="8" s="1"/>
  <c r="E32" i="8"/>
  <c r="Z18" i="1"/>
  <c r="J31" i="8" s="1"/>
  <c r="AB16" i="1"/>
  <c r="AN16" i="1" s="1"/>
  <c r="AQ16" i="1" s="1"/>
  <c r="I25" i="8"/>
  <c r="K29" i="8"/>
  <c r="K25" i="8"/>
  <c r="I28" i="8"/>
  <c r="AD15" i="1"/>
  <c r="K23" i="8"/>
  <c r="J26" i="8"/>
  <c r="L68" i="8"/>
  <c r="M68" i="8"/>
  <c r="S22" i="8"/>
  <c r="M58" i="8"/>
  <c r="N61" i="8"/>
  <c r="M52" i="8"/>
  <c r="N59" i="8"/>
  <c r="AD11" i="1"/>
  <c r="AC22" i="1"/>
  <c r="AF22" i="1" s="1"/>
  <c r="AI22" i="1" s="1"/>
  <c r="M35" i="8" s="1"/>
  <c r="N56" i="8"/>
  <c r="J50" i="8"/>
  <c r="N64" i="8"/>
  <c r="M69" i="8"/>
  <c r="L51" i="8"/>
  <c r="M67" i="8"/>
  <c r="L52" i="8"/>
  <c r="N69" i="8"/>
  <c r="M65" i="8"/>
  <c r="L63" i="8"/>
  <c r="M53" i="8"/>
  <c r="AB48" i="1"/>
  <c r="AN48" i="1" s="1"/>
  <c r="AQ48" i="1" s="1"/>
  <c r="L61" i="8"/>
  <c r="I61" i="8"/>
  <c r="L55" i="8"/>
  <c r="N68" i="8"/>
  <c r="L57" i="8"/>
  <c r="N51" i="8"/>
  <c r="N55" i="8"/>
  <c r="L59" i="8"/>
  <c r="M57" i="8"/>
  <c r="N62" i="8"/>
  <c r="AC34" i="1"/>
  <c r="J47" i="8"/>
  <c r="AD8" i="1"/>
  <c r="AG8" i="1" s="1"/>
  <c r="AJ8" i="1" s="1"/>
  <c r="N21" i="8" s="1"/>
  <c r="K21" i="8"/>
  <c r="AD17" i="1"/>
  <c r="AG17" i="1" s="1"/>
  <c r="AJ17" i="1" s="1"/>
  <c r="N30" i="8" s="1"/>
  <c r="K30" i="8"/>
  <c r="AB25" i="1"/>
  <c r="I38" i="8"/>
  <c r="I46" i="8"/>
  <c r="AC24" i="1"/>
  <c r="AF24" i="1" s="1"/>
  <c r="AI24" i="1" s="1"/>
  <c r="M37" i="8" s="1"/>
  <c r="J37" i="8"/>
  <c r="AD25" i="1"/>
  <c r="K38" i="8"/>
  <c r="K36" i="8"/>
  <c r="AD23" i="1"/>
  <c r="AC32" i="1"/>
  <c r="AD33" i="1"/>
  <c r="K46" i="8"/>
  <c r="K40" i="8"/>
  <c r="AD27" i="1"/>
  <c r="AC30" i="1"/>
  <c r="J43" i="8"/>
  <c r="J34" i="8"/>
  <c r="AC21" i="1"/>
  <c r="K44" i="8"/>
  <c r="AD31" i="1"/>
  <c r="AP31" i="1" s="1"/>
  <c r="AS31" i="1" s="1"/>
  <c r="L54" i="8"/>
  <c r="L62" i="8"/>
  <c r="AB21" i="1"/>
  <c r="I34" i="8"/>
  <c r="AB32" i="1"/>
  <c r="L50" i="8"/>
  <c r="J38" i="8"/>
  <c r="AC25" i="1"/>
  <c r="AO25" i="1" s="1"/>
  <c r="AR25" i="1" s="1"/>
  <c r="N65" i="8"/>
  <c r="K37" i="8"/>
  <c r="AD24" i="1"/>
  <c r="K35" i="8"/>
  <c r="M63" i="8"/>
  <c r="AB28" i="1"/>
  <c r="AE28" i="1" s="1"/>
  <c r="AH28" i="1" s="1"/>
  <c r="L41" i="8" s="1"/>
  <c r="I41" i="8"/>
  <c r="J44" i="8"/>
  <c r="AC31" i="1"/>
  <c r="AD34" i="1"/>
  <c r="AG34" i="1" s="1"/>
  <c r="AJ34" i="1" s="1"/>
  <c r="N47" i="8" s="1"/>
  <c r="K47" i="8"/>
  <c r="AC33" i="1"/>
  <c r="J46" i="8"/>
  <c r="L64" i="8"/>
  <c r="AB34" i="1"/>
  <c r="I47" i="8"/>
  <c r="AD32" i="1"/>
  <c r="K45" i="8"/>
  <c r="L58" i="8"/>
  <c r="I31" i="8"/>
  <c r="AD30" i="1"/>
  <c r="AG30" i="1" s="1"/>
  <c r="AJ30" i="1" s="1"/>
  <c r="N43" i="8" s="1"/>
  <c r="K43" i="8"/>
  <c r="J42" i="8"/>
  <c r="AC29" i="1"/>
  <c r="AB13" i="1"/>
  <c r="AN13" i="1" s="1"/>
  <c r="AQ13" i="1" s="1"/>
  <c r="I26" i="8"/>
  <c r="AD28" i="1"/>
  <c r="K41" i="8"/>
  <c r="L67" i="8"/>
  <c r="AC18" i="1"/>
  <c r="AF18" i="1" s="1"/>
  <c r="M51" i="8"/>
  <c r="M55" i="8"/>
  <c r="AD50" i="1"/>
  <c r="AP50" i="1" s="1"/>
  <c r="AS50" i="1" s="1"/>
  <c r="N63" i="8"/>
  <c r="K63" i="8"/>
  <c r="AC12" i="1"/>
  <c r="AE24" i="1"/>
  <c r="AH24" i="1" s="1"/>
  <c r="L37" i="8" s="1"/>
  <c r="L65" i="8"/>
  <c r="M59" i="8"/>
  <c r="AB22" i="1"/>
  <c r="AN22" i="1" s="1"/>
  <c r="AC16" i="1"/>
  <c r="J29" i="8"/>
  <c r="AO22" i="1"/>
  <c r="AR22" i="1" s="1"/>
  <c r="AB36" i="1"/>
  <c r="AE36" i="1" s="1"/>
  <c r="AH36" i="1" s="1"/>
  <c r="L49" i="8" s="1"/>
  <c r="I49" i="8"/>
  <c r="M61" i="8"/>
  <c r="N67" i="8"/>
  <c r="AK19" i="1"/>
  <c r="AL19" i="1"/>
  <c r="AM18" i="1"/>
  <c r="AM16" i="1"/>
  <c r="AI17" i="1"/>
  <c r="AL17" i="1"/>
  <c r="AO17" i="1"/>
  <c r="AL15" i="1"/>
  <c r="AG14" i="1"/>
  <c r="AJ14" i="1" s="1"/>
  <c r="N27" i="8" s="1"/>
  <c r="AM14" i="1"/>
  <c r="AP14" i="1"/>
  <c r="AS14" i="1" s="1"/>
  <c r="AM15" i="1"/>
  <c r="AP11" i="1"/>
  <c r="AS11" i="1" s="1"/>
  <c r="AG11" i="1"/>
  <c r="AJ11" i="1" s="1"/>
  <c r="N24" i="8" s="1"/>
  <c r="AM11" i="1"/>
  <c r="AM12" i="1"/>
  <c r="AM10" i="1"/>
  <c r="AM9" i="1"/>
  <c r="AK11" i="1"/>
  <c r="AN12" i="1"/>
  <c r="AQ12" i="1" s="1"/>
  <c r="AT12" i="1"/>
  <c r="AT14" i="1"/>
  <c r="AK14" i="1"/>
  <c r="AK15" i="1"/>
  <c r="AE16" i="1"/>
  <c r="AH16" i="1" s="1"/>
  <c r="L29" i="8" s="1"/>
  <c r="AK16" i="1"/>
  <c r="AO13" i="1"/>
  <c r="AR13" i="1" s="1"/>
  <c r="AF13" i="1"/>
  <c r="AI13" i="1" s="1"/>
  <c r="M26" i="8" s="1"/>
  <c r="AL13" i="1"/>
  <c r="AL10" i="1"/>
  <c r="AO11" i="1"/>
  <c r="AR11" i="1" s="1"/>
  <c r="AE12" i="1"/>
  <c r="AH12" i="1" s="1"/>
  <c r="AK12" i="1"/>
  <c r="AF11" i="1"/>
  <c r="AI11" i="1" s="1"/>
  <c r="M24" i="8" s="1"/>
  <c r="AL11" i="1"/>
  <c r="AP10" i="1"/>
  <c r="AS10" i="1" s="1"/>
  <c r="AU8" i="1"/>
  <c r="AL8" i="1"/>
  <c r="AK8" i="1"/>
  <c r="AK9" i="1"/>
  <c r="AG31" i="1"/>
  <c r="AJ31" i="1" s="1"/>
  <c r="N44" i="8" s="1"/>
  <c r="AO21" i="1"/>
  <c r="AR21" i="1" s="1"/>
  <c r="AF21" i="1"/>
  <c r="AI21" i="1" s="1"/>
  <c r="M34" i="8" s="1"/>
  <c r="AF30" i="1"/>
  <c r="AI30" i="1" s="1"/>
  <c r="M43" i="8" s="1"/>
  <c r="AO30" i="1"/>
  <c r="AR30" i="1" s="1"/>
  <c r="AP33" i="1"/>
  <c r="AS33" i="1" s="1"/>
  <c r="AG33" i="1"/>
  <c r="AJ33" i="1" s="1"/>
  <c r="N46" i="8" s="1"/>
  <c r="AP25" i="1"/>
  <c r="AS25" i="1" s="1"/>
  <c r="AG25" i="1"/>
  <c r="AJ25" i="1" s="1"/>
  <c r="N38" i="8" s="1"/>
  <c r="AN25" i="1"/>
  <c r="AQ25" i="1" s="1"/>
  <c r="AE25" i="1"/>
  <c r="AH25" i="1" s="1"/>
  <c r="L38" i="8" s="1"/>
  <c r="AM8" i="1"/>
  <c r="AP27" i="1"/>
  <c r="AS27" i="1" s="1"/>
  <c r="AG27" i="1"/>
  <c r="AJ27" i="1" s="1"/>
  <c r="N40" i="8" s="1"/>
  <c r="AO32" i="1"/>
  <c r="AR32" i="1" s="1"/>
  <c r="AF32" i="1"/>
  <c r="AI32" i="1" s="1"/>
  <c r="M45" i="8" s="1"/>
  <c r="AG23" i="1"/>
  <c r="AJ23" i="1" s="1"/>
  <c r="N36" i="8" s="1"/>
  <c r="AP23" i="1"/>
  <c r="AS23" i="1" s="1"/>
  <c r="AO24" i="1"/>
  <c r="AR24" i="1" s="1"/>
  <c r="AE33" i="1"/>
  <c r="AH33" i="1" s="1"/>
  <c r="L46" i="8" s="1"/>
  <c r="AK17" i="1"/>
  <c r="AM17" i="1"/>
  <c r="AF34" i="1"/>
  <c r="AI34" i="1" s="1"/>
  <c r="M47" i="8" s="1"/>
  <c r="AO34" i="1"/>
  <c r="AR34" i="1" s="1"/>
  <c r="AN18" i="1"/>
  <c r="AQ18" i="1" s="1"/>
  <c r="AE18" i="1"/>
  <c r="AH18" i="1"/>
  <c r="L31" i="8" s="1"/>
  <c r="AK18" i="1"/>
  <c r="AP34" i="1"/>
  <c r="AS34" i="1" s="1"/>
  <c r="AP28" i="1"/>
  <c r="AS28" i="1" s="1"/>
  <c r="AG28" i="1"/>
  <c r="AJ28" i="1" s="1"/>
  <c r="N41" i="8" s="1"/>
  <c r="AG32" i="1"/>
  <c r="AJ32" i="1" s="1"/>
  <c r="N45" i="8" s="1"/>
  <c r="AP32" i="1"/>
  <c r="AS32" i="1" s="1"/>
  <c r="AF33" i="1"/>
  <c r="AI33" i="1" s="1"/>
  <c r="M46" i="8" s="1"/>
  <c r="AO33" i="1"/>
  <c r="AR33" i="1" s="1"/>
  <c r="AF31" i="1"/>
  <c r="AI31" i="1" s="1"/>
  <c r="M44" i="8" s="1"/>
  <c r="AO31" i="1"/>
  <c r="AR31" i="1" s="1"/>
  <c r="AM13" i="1"/>
  <c r="AE21" i="1"/>
  <c r="AH21" i="1" s="1"/>
  <c r="L34" i="8" s="1"/>
  <c r="AN21" i="1"/>
  <c r="AQ21" i="1" s="1"/>
  <c r="AP30" i="1"/>
  <c r="AS30" i="1" s="1"/>
  <c r="AP22" i="1"/>
  <c r="AS22" i="1" s="1"/>
  <c r="AG22" i="1"/>
  <c r="AJ22" i="1" s="1"/>
  <c r="N35" i="8" s="1"/>
  <c r="AP24" i="1"/>
  <c r="AS24" i="1" s="1"/>
  <c r="AG24" i="1"/>
  <c r="AJ24" i="1" s="1"/>
  <c r="N37" i="8" s="1"/>
  <c r="AF25" i="1"/>
  <c r="AI25" i="1" s="1"/>
  <c r="M38" i="8" s="1"/>
  <c r="AE32" i="1"/>
  <c r="AH32" i="1" s="1"/>
  <c r="L45" i="8" s="1"/>
  <c r="AN32" i="1"/>
  <c r="AQ32" i="1" s="1"/>
  <c r="AK13" i="1"/>
  <c r="AO29" i="1"/>
  <c r="AR29" i="1" s="1"/>
  <c r="AF29" i="1"/>
  <c r="AI29" i="1" s="1"/>
  <c r="M42" i="8" s="1"/>
  <c r="AE34" i="1"/>
  <c r="AH34" i="1" s="1"/>
  <c r="L47" i="8" s="1"/>
  <c r="AN34" i="1"/>
  <c r="AQ34" i="1" s="1"/>
  <c r="AN28" i="1"/>
  <c r="AQ28" i="1" s="1"/>
  <c r="AL9" i="1"/>
  <c r="AL14" i="1"/>
  <c r="AF16" i="1"/>
  <c r="AI16" i="1" s="1"/>
  <c r="M29" i="8" s="1"/>
  <c r="AL16" i="1"/>
  <c r="AO16" i="1"/>
  <c r="AR16" i="1" s="1"/>
  <c r="AK10" i="1"/>
  <c r="AF12" i="1"/>
  <c r="AI12" i="1"/>
  <c r="M25" i="8" s="1"/>
  <c r="AL12" i="1"/>
  <c r="AO12" i="1"/>
  <c r="AR12" i="1" s="1"/>
  <c r="AO18" i="1"/>
  <c r="AR18" i="1" s="1"/>
  <c r="AL18" i="1"/>
  <c r="AM19" i="1"/>
  <c r="AU19" i="1"/>
  <c r="AV16" i="1"/>
  <c r="AR17" i="1"/>
  <c r="M30" i="8"/>
  <c r="AV15" i="1"/>
  <c r="AV14" i="1"/>
  <c r="AV12" i="1"/>
  <c r="AV11" i="1"/>
  <c r="AT16" i="1"/>
  <c r="AU14" i="1"/>
  <c r="AU10" i="1"/>
  <c r="L25" i="8"/>
  <c r="AU11" i="1"/>
  <c r="AU13" i="1"/>
  <c r="AT11" i="1"/>
  <c r="AV10" i="1"/>
  <c r="AU9" i="1"/>
  <c r="AT10" i="1"/>
  <c r="AT13" i="1"/>
  <c r="AT7" i="1"/>
  <c r="AL7" i="1"/>
  <c r="AU7" i="1"/>
  <c r="AM7" i="1"/>
  <c r="AT19" i="1"/>
  <c r="AV18" i="1"/>
  <c r="AU18" i="1"/>
  <c r="AU17" i="1"/>
  <c r="AV19" i="1"/>
  <c r="AT18" i="1"/>
  <c r="AT17" i="1"/>
  <c r="AV17" i="1"/>
  <c r="AU16" i="1"/>
  <c r="AV9" i="1"/>
  <c r="AT9" i="1"/>
  <c r="AT15" i="1"/>
  <c r="AU15" i="1"/>
  <c r="AV13" i="1"/>
  <c r="AU12" i="1"/>
  <c r="AV8" i="1"/>
  <c r="AT8" i="1"/>
  <c r="AK7" i="1"/>
  <c r="AV7" i="1"/>
  <c r="AD19" i="1" l="1"/>
  <c r="Z7" i="1"/>
  <c r="D20" i="8"/>
  <c r="E62" i="8"/>
  <c r="AV49" i="1"/>
  <c r="D39" i="8"/>
  <c r="AU26" i="1"/>
  <c r="Z26" i="1"/>
  <c r="AK25" i="1"/>
  <c r="AT25" i="1"/>
  <c r="C38" i="8"/>
  <c r="C32" i="8"/>
  <c r="Y19" i="1"/>
  <c r="D22" i="8"/>
  <c r="Z9" i="1"/>
  <c r="I43" i="8"/>
  <c r="AB30" i="1"/>
  <c r="AC8" i="1"/>
  <c r="J21" i="8"/>
  <c r="AD18" i="1"/>
  <c r="K31" i="8"/>
  <c r="AD26" i="1"/>
  <c r="K39" i="8"/>
  <c r="U58" i="1"/>
  <c r="V22" i="8" s="1"/>
  <c r="AA7" i="1"/>
  <c r="U57" i="1"/>
  <c r="U22" i="8" s="1"/>
  <c r="AV35" i="1"/>
  <c r="AM35" i="1"/>
  <c r="E48" i="8"/>
  <c r="AA35" i="1"/>
  <c r="AL22" i="1"/>
  <c r="AI67" i="1" s="1"/>
  <c r="T31" i="8" s="1"/>
  <c r="D35" i="8"/>
  <c r="AK21" i="1"/>
  <c r="AT21" i="1"/>
  <c r="C34" i="8"/>
  <c r="C30" i="8"/>
  <c r="Y17" i="1"/>
  <c r="C22" i="8"/>
  <c r="Y9" i="1"/>
  <c r="AB35" i="1"/>
  <c r="I48" i="8"/>
  <c r="C46" i="8"/>
  <c r="AK33" i="1"/>
  <c r="AT33" i="1"/>
  <c r="AB11" i="1"/>
  <c r="I24" i="8"/>
  <c r="AG15" i="1"/>
  <c r="AJ15" i="1" s="1"/>
  <c r="N28" i="8" s="1"/>
  <c r="AP15" i="1"/>
  <c r="AS15" i="1" s="1"/>
  <c r="AB14" i="1"/>
  <c r="I27" i="8"/>
  <c r="S57" i="1"/>
  <c r="Q22" i="8" s="1"/>
  <c r="Y7" i="1"/>
  <c r="S58" i="1"/>
  <c r="R22" i="8" s="1"/>
  <c r="D49" i="8"/>
  <c r="AU36" i="1"/>
  <c r="AL36" i="1"/>
  <c r="AT29" i="1"/>
  <c r="Y29" i="1"/>
  <c r="AK29" i="1"/>
  <c r="D27" i="8"/>
  <c r="Z14" i="1"/>
  <c r="E22" i="8"/>
  <c r="AA9" i="1"/>
  <c r="AB27" i="1"/>
  <c r="D66" i="8"/>
  <c r="Z53" i="1"/>
  <c r="J66" i="8" s="1"/>
  <c r="AU53" i="1"/>
  <c r="AT52" i="1"/>
  <c r="Y52" i="1"/>
  <c r="C65" i="8"/>
  <c r="AV48" i="1"/>
  <c r="AA48" i="1"/>
  <c r="E61" i="8"/>
  <c r="AA47" i="1"/>
  <c r="E60" i="8"/>
  <c r="AV47" i="1"/>
  <c r="AT55" i="1"/>
  <c r="Y55" i="1"/>
  <c r="AB55" i="1" s="1"/>
  <c r="AN55" i="1" s="1"/>
  <c r="AQ55" i="1" s="1"/>
  <c r="C68" i="8"/>
  <c r="C64" i="8"/>
  <c r="Y51" i="1"/>
  <c r="AT51" i="1"/>
  <c r="AT50" i="1"/>
  <c r="C63" i="8"/>
  <c r="Y50" i="1"/>
  <c r="AA45" i="1"/>
  <c r="AV45" i="1"/>
  <c r="E58" i="8"/>
  <c r="Y41" i="1"/>
  <c r="AT41" i="1"/>
  <c r="C54" i="8"/>
  <c r="AU55" i="1"/>
  <c r="Z55" i="1"/>
  <c r="D68" i="8"/>
  <c r="AA52" i="1"/>
  <c r="E65" i="8"/>
  <c r="AV52" i="1"/>
  <c r="Z51" i="1"/>
  <c r="AU51" i="1"/>
  <c r="D64" i="8"/>
  <c r="AA55" i="1"/>
  <c r="E68" i="8"/>
  <c r="AV55" i="1"/>
  <c r="C66" i="8"/>
  <c r="AT53" i="1"/>
  <c r="Y53" i="1"/>
  <c r="E64" i="8"/>
  <c r="AA51" i="1"/>
  <c r="AV51" i="1"/>
  <c r="AU48" i="1"/>
  <c r="Z48" i="1"/>
  <c r="D61" i="8"/>
  <c r="AA54" i="1"/>
  <c r="D63" i="8"/>
  <c r="Y46" i="1"/>
  <c r="AB46" i="1" s="1"/>
  <c r="AN46" i="1" s="1"/>
  <c r="AQ46" i="1" s="1"/>
  <c r="AV44" i="1"/>
  <c r="Z50" i="1"/>
  <c r="C60" i="8"/>
  <c r="Y44" i="1"/>
  <c r="AT46" i="1"/>
  <c r="AA49" i="1"/>
  <c r="C57" i="8"/>
  <c r="J54" i="8"/>
  <c r="AT47" i="1"/>
  <c r="D69" i="8"/>
  <c r="Z56" i="1"/>
  <c r="AU56" i="1"/>
  <c r="AD45" i="1"/>
  <c r="AP45" i="1" s="1"/>
  <c r="AS45" i="1" s="1"/>
  <c r="K58" i="8"/>
  <c r="D53" i="8"/>
  <c r="Z40" i="1"/>
  <c r="AU40" i="1"/>
  <c r="AA56" i="1"/>
  <c r="AD56" i="1" s="1"/>
  <c r="AP56" i="1" s="1"/>
  <c r="AS56" i="1" s="1"/>
  <c r="E69" i="8"/>
  <c r="AV56" i="1"/>
  <c r="AA53" i="1"/>
  <c r="AV53" i="1"/>
  <c r="E66" i="8"/>
  <c r="AB47" i="1"/>
  <c r="AN47" i="1" s="1"/>
  <c r="AQ47" i="1" s="1"/>
  <c r="I60" i="8"/>
  <c r="AT45" i="1"/>
  <c r="C58" i="8"/>
  <c r="Y45" i="1"/>
  <c r="AT43" i="1"/>
  <c r="C56" i="8"/>
  <c r="Y43" i="1"/>
  <c r="AA41" i="1"/>
  <c r="E54" i="8"/>
  <c r="AV41" i="1"/>
  <c r="AA40" i="1"/>
  <c r="AD40" i="1" s="1"/>
  <c r="AP40" i="1" s="1"/>
  <c r="AS40" i="1" s="1"/>
  <c r="E53" i="8"/>
  <c r="AV40" i="1"/>
  <c r="AU39" i="1"/>
  <c r="D52" i="8"/>
  <c r="Z39" i="1"/>
  <c r="AT38" i="1"/>
  <c r="C51" i="8"/>
  <c r="Y38" i="1"/>
  <c r="AA42" i="1"/>
  <c r="AD42" i="1" s="1"/>
  <c r="AP42" i="1" s="1"/>
  <c r="E55" i="8"/>
  <c r="AV42" i="1"/>
  <c r="C67" i="8"/>
  <c r="Y54" i="1"/>
  <c r="AB54" i="1" s="1"/>
  <c r="AN54" i="1" s="1"/>
  <c r="AT54" i="1"/>
  <c r="Z52" i="1"/>
  <c r="AU52" i="1"/>
  <c r="D65" i="8"/>
  <c r="C62" i="8"/>
  <c r="AT49" i="1"/>
  <c r="Y49" i="1"/>
  <c r="AU46" i="1"/>
  <c r="Z46" i="1"/>
  <c r="AC46" i="1" s="1"/>
  <c r="AO46" i="1" s="1"/>
  <c r="AR46" i="1" s="1"/>
  <c r="D59" i="8"/>
  <c r="Y42" i="1"/>
  <c r="AB42" i="1" s="1"/>
  <c r="AN42" i="1" s="1"/>
  <c r="AQ42" i="1" s="1"/>
  <c r="C55" i="8"/>
  <c r="AT42" i="1"/>
  <c r="AA39" i="1"/>
  <c r="K52" i="8" s="1"/>
  <c r="AV39" i="1"/>
  <c r="E52" i="8"/>
  <c r="T60" i="1"/>
  <c r="D51" i="8"/>
  <c r="T59" i="1"/>
  <c r="Z38" i="1"/>
  <c r="AU38" i="1"/>
  <c r="D67" i="8"/>
  <c r="Z54" i="1"/>
  <c r="AC54" i="1" s="1"/>
  <c r="AO54" i="1" s="1"/>
  <c r="AR54" i="1" s="1"/>
  <c r="AU54" i="1"/>
  <c r="Z49" i="1"/>
  <c r="AU49" i="1"/>
  <c r="D62" i="8"/>
  <c r="AA43" i="1"/>
  <c r="K56" i="8" s="1"/>
  <c r="E56" i="8"/>
  <c r="AV43" i="1"/>
  <c r="AU42" i="1"/>
  <c r="Z42" i="1"/>
  <c r="D55" i="8"/>
  <c r="Y40" i="1"/>
  <c r="C53" i="8"/>
  <c r="AT40" i="1"/>
  <c r="AA38" i="1"/>
  <c r="K51" i="8" s="1"/>
  <c r="E51" i="8"/>
  <c r="AV38" i="1"/>
  <c r="AD47" i="1"/>
  <c r="AP47" i="1" s="1"/>
  <c r="AS47" i="1" s="1"/>
  <c r="K60" i="8"/>
  <c r="AT39" i="1"/>
  <c r="Y39" i="1"/>
  <c r="C52" i="8"/>
  <c r="AV46" i="1"/>
  <c r="Y37" i="1"/>
  <c r="S59" i="1"/>
  <c r="C50" i="8"/>
  <c r="S60" i="1"/>
  <c r="AT37" i="1"/>
  <c r="U59" i="1"/>
  <c r="AA37" i="1"/>
  <c r="E50" i="8"/>
  <c r="AV37" i="1"/>
  <c r="U60" i="1"/>
  <c r="I67" i="8"/>
  <c r="AB56" i="1"/>
  <c r="AN56" i="1" s="1"/>
  <c r="AQ56" i="1" s="1"/>
  <c r="K69" i="8"/>
  <c r="J67" i="8"/>
  <c r="X60" i="1"/>
  <c r="H51" i="8"/>
  <c r="I59" i="8"/>
  <c r="AD38" i="1"/>
  <c r="AP38" i="1" s="1"/>
  <c r="I55" i="8"/>
  <c r="J60" i="8"/>
  <c r="K57" i="8"/>
  <c r="AC53" i="1"/>
  <c r="AO53" i="1" s="1"/>
  <c r="AD39" i="1"/>
  <c r="AP39" i="1" s="1"/>
  <c r="AS39" i="1" s="1"/>
  <c r="AR28" i="1"/>
  <c r="AS44" i="1"/>
  <c r="AR65" i="1"/>
  <c r="J59" i="8"/>
  <c r="K53" i="8"/>
  <c r="K55" i="8"/>
  <c r="AQ68" i="1"/>
  <c r="AI68" i="1"/>
  <c r="T32" i="8" s="1"/>
  <c r="AI69" i="1"/>
  <c r="F7" i="1" s="1"/>
  <c r="AH69" i="1"/>
  <c r="E7" i="1" s="1"/>
  <c r="AH68" i="1"/>
  <c r="R32" i="8" s="1"/>
  <c r="AH64" i="1"/>
  <c r="E8" i="1" s="1"/>
  <c r="AG16" i="1"/>
  <c r="AJ16" i="1" s="1"/>
  <c r="N29" i="8" s="1"/>
  <c r="AP16" i="1"/>
  <c r="AS16" i="1" s="1"/>
  <c r="AO35" i="1"/>
  <c r="AR35" i="1" s="1"/>
  <c r="AF35" i="1"/>
  <c r="AI35" i="1" s="1"/>
  <c r="M48" i="8" s="1"/>
  <c r="AN23" i="1"/>
  <c r="AQ23" i="1" s="1"/>
  <c r="AE23" i="1"/>
  <c r="AH23" i="1" s="1"/>
  <c r="L36" i="8" s="1"/>
  <c r="AE31" i="1"/>
  <c r="AH31" i="1" s="1"/>
  <c r="L44" i="8" s="1"/>
  <c r="AN31" i="1"/>
  <c r="AQ31" i="1" s="1"/>
  <c r="AC51" i="1"/>
  <c r="AO51" i="1" s="1"/>
  <c r="AR51" i="1" s="1"/>
  <c r="J64" i="8"/>
  <c r="AO8" i="1"/>
  <c r="AR8" i="1" s="1"/>
  <c r="AF8" i="1"/>
  <c r="AI8" i="1" s="1"/>
  <c r="M21" i="8" s="1"/>
  <c r="AP36" i="1"/>
  <c r="AS36" i="1" s="1"/>
  <c r="AG36" i="1"/>
  <c r="AJ36" i="1" s="1"/>
  <c r="N49" i="8" s="1"/>
  <c r="AF27" i="1"/>
  <c r="AO27" i="1"/>
  <c r="AR27" i="1" s="1"/>
  <c r="AE15" i="1"/>
  <c r="AH15" i="1" s="1"/>
  <c r="L28" i="8" s="1"/>
  <c r="AN15" i="1"/>
  <c r="AQ15" i="1" s="1"/>
  <c r="K54" i="8"/>
  <c r="AD41" i="1"/>
  <c r="AP41" i="1" s="1"/>
  <c r="AS41" i="1" s="1"/>
  <c r="AH67" i="1"/>
  <c r="R31" i="8" s="1"/>
  <c r="AQ67" i="1"/>
  <c r="AR67" i="1"/>
  <c r="AR53" i="1"/>
  <c r="AJ67" i="1"/>
  <c r="V31" i="8" s="1"/>
  <c r="AJ65" i="1"/>
  <c r="G9" i="1" s="1"/>
  <c r="U32" i="8" s="1"/>
  <c r="AJ64" i="1"/>
  <c r="G8" i="1" s="1"/>
  <c r="AJ68" i="1"/>
  <c r="V32" i="8" s="1"/>
  <c r="AS69" i="1"/>
  <c r="AS68" i="1"/>
  <c r="AS67" i="1"/>
  <c r="AS64" i="1"/>
  <c r="AS65" i="1"/>
  <c r="AE11" i="1"/>
  <c r="AH11" i="1" s="1"/>
  <c r="L24" i="8" s="1"/>
  <c r="AN11" i="1"/>
  <c r="AQ11" i="1" s="1"/>
  <c r="AN20" i="1"/>
  <c r="AQ20" i="1" s="1"/>
  <c r="AE20" i="1"/>
  <c r="AN35" i="1"/>
  <c r="AQ35" i="1" s="1"/>
  <c r="AE35" i="1"/>
  <c r="AH35" i="1" s="1"/>
  <c r="L48" i="8" s="1"/>
  <c r="AC43" i="1"/>
  <c r="AO43" i="1" s="1"/>
  <c r="AR43" i="1" s="1"/>
  <c r="J56" i="8"/>
  <c r="AQ54" i="1"/>
  <c r="AQ64" i="1"/>
  <c r="AQ69" i="1"/>
  <c r="AJ69" i="1"/>
  <c r="G7" i="1" s="1"/>
  <c r="T30" i="8"/>
  <c r="AG12" i="1"/>
  <c r="AJ12" i="1" s="1"/>
  <c r="N25" i="8" s="1"/>
  <c r="AP12" i="1"/>
  <c r="AS12" i="1" s="1"/>
  <c r="AN14" i="1"/>
  <c r="AQ14" i="1" s="1"/>
  <c r="AE14" i="1"/>
  <c r="AH14" i="1" s="1"/>
  <c r="L27" i="8" s="1"/>
  <c r="AC20" i="1"/>
  <c r="J33" i="8"/>
  <c r="Z57" i="1"/>
  <c r="AR68" i="1"/>
  <c r="AI64" i="1"/>
  <c r="F8" i="1" s="1"/>
  <c r="AI18" i="1"/>
  <c r="M31" i="8" s="1"/>
  <c r="AQ22" i="1"/>
  <c r="AE13" i="1"/>
  <c r="AH13" i="1" s="1"/>
  <c r="L26" i="8" s="1"/>
  <c r="AP17" i="1"/>
  <c r="AS17" i="1" s="1"/>
  <c r="AP8" i="1"/>
  <c r="AS8" i="1" s="1"/>
  <c r="AI27" i="1"/>
  <c r="M40" i="8" s="1"/>
  <c r="AD20" i="1"/>
  <c r="AB10" i="1"/>
  <c r="Y59" i="1"/>
  <c r="AA57" i="1"/>
  <c r="AB26" i="1"/>
  <c r="AD13" i="1"/>
  <c r="AC23" i="1"/>
  <c r="J49" i="8"/>
  <c r="AD29" i="1"/>
  <c r="J57" i="8"/>
  <c r="AS38" i="1"/>
  <c r="K49" i="8"/>
  <c r="J53" i="8"/>
  <c r="AD43" i="1"/>
  <c r="AP43" i="1" s="1"/>
  <c r="AS43" i="1" s="1"/>
  <c r="AD21" i="1"/>
  <c r="I68" i="8"/>
  <c r="AC10" i="1"/>
  <c r="W57" i="1"/>
  <c r="S23" i="8" s="1"/>
  <c r="V59" i="1"/>
  <c r="V60" i="1"/>
  <c r="AC15" i="1"/>
  <c r="I44" i="8"/>
  <c r="AI28" i="1"/>
  <c r="M41" i="8" s="1"/>
  <c r="I33" i="8"/>
  <c r="AR64" i="1"/>
  <c r="AQ65" i="1"/>
  <c r="AI65" i="1"/>
  <c r="F9" i="1" s="1"/>
  <c r="S32" i="8" s="1"/>
  <c r="AE22" i="1"/>
  <c r="AH22" i="1" s="1"/>
  <c r="L35" i="8" s="1"/>
  <c r="AN36" i="1"/>
  <c r="AQ36" i="1" s="1"/>
  <c r="Z59" i="1"/>
  <c r="I23" i="8"/>
  <c r="AA59" i="1"/>
  <c r="I39" i="8"/>
  <c r="AC36" i="1"/>
  <c r="K42" i="8"/>
  <c r="AC44" i="1"/>
  <c r="AO44" i="1" s="1"/>
  <c r="AR44" i="1" s="1"/>
  <c r="AS42" i="1"/>
  <c r="AC40" i="1"/>
  <c r="AO40" i="1" s="1"/>
  <c r="AR40" i="1" s="1"/>
  <c r="AD46" i="1"/>
  <c r="AP46" i="1" s="1"/>
  <c r="AS46" i="1" s="1"/>
  <c r="AB8" i="1"/>
  <c r="AC19" i="1"/>
  <c r="X57" i="1"/>
  <c r="U23" i="8" s="1"/>
  <c r="V58" i="1"/>
  <c r="R23" i="8" s="1"/>
  <c r="V57" i="1"/>
  <c r="Q23" i="8" s="1"/>
  <c r="X58" i="1"/>
  <c r="V23" i="8" s="1"/>
  <c r="AR47" i="1"/>
  <c r="AH20" i="1"/>
  <c r="L33" i="8" s="1"/>
  <c r="AR69" i="1"/>
  <c r="J40" i="8"/>
  <c r="AC45" i="1"/>
  <c r="AO45" i="1" s="1"/>
  <c r="AR45" i="1" s="1"/>
  <c r="W58" i="1"/>
  <c r="T23" i="8" s="1"/>
  <c r="X59" i="1"/>
  <c r="W60" i="1"/>
  <c r="W59" i="1"/>
  <c r="AD9" i="1" l="1"/>
  <c r="K22" i="8"/>
  <c r="I22" i="8"/>
  <c r="AB9" i="1"/>
  <c r="J22" i="8"/>
  <c r="AC9" i="1"/>
  <c r="I42" i="8"/>
  <c r="AB29" i="1"/>
  <c r="AD35" i="1"/>
  <c r="K48" i="8"/>
  <c r="AG26" i="1"/>
  <c r="AJ26" i="1" s="1"/>
  <c r="N39" i="8" s="1"/>
  <c r="AP26" i="1"/>
  <c r="AS26" i="1" s="1"/>
  <c r="AC7" i="1"/>
  <c r="J20" i="8"/>
  <c r="AN27" i="1"/>
  <c r="AQ27" i="1" s="1"/>
  <c r="AE27" i="1"/>
  <c r="AH27" i="1" s="1"/>
  <c r="L40" i="8" s="1"/>
  <c r="J27" i="8"/>
  <c r="AC14" i="1"/>
  <c r="AB17" i="1"/>
  <c r="I30" i="8"/>
  <c r="AH65" i="1"/>
  <c r="E9" i="1" s="1"/>
  <c r="Q32" i="8" s="1"/>
  <c r="K20" i="8"/>
  <c r="AD7" i="1"/>
  <c r="AN30" i="1"/>
  <c r="AQ30" i="1" s="1"/>
  <c r="AE30" i="1"/>
  <c r="AH30" i="1" s="1"/>
  <c r="L43" i="8" s="1"/>
  <c r="AB19" i="1"/>
  <c r="I32" i="8"/>
  <c r="AP19" i="1"/>
  <c r="AS19" i="1" s="1"/>
  <c r="AG19" i="1"/>
  <c r="AJ19" i="1" s="1"/>
  <c r="N32" i="8" s="1"/>
  <c r="Y57" i="1"/>
  <c r="AB7" i="1"/>
  <c r="I20" i="8"/>
  <c r="AG18" i="1"/>
  <c r="AJ18" i="1" s="1"/>
  <c r="N31" i="8" s="1"/>
  <c r="AP18" i="1"/>
  <c r="AS18" i="1" s="1"/>
  <c r="AC26" i="1"/>
  <c r="J39" i="8"/>
  <c r="K62" i="8"/>
  <c r="AD49" i="1"/>
  <c r="AP49" i="1" s="1"/>
  <c r="AS49" i="1" s="1"/>
  <c r="AC50" i="1"/>
  <c r="AO50" i="1" s="1"/>
  <c r="AR50" i="1" s="1"/>
  <c r="J63" i="8"/>
  <c r="AD54" i="1"/>
  <c r="AP54" i="1" s="1"/>
  <c r="AS54" i="1" s="1"/>
  <c r="K67" i="8"/>
  <c r="K68" i="8"/>
  <c r="AD55" i="1"/>
  <c r="AP55" i="1" s="1"/>
  <c r="AS55" i="1" s="1"/>
  <c r="J68" i="8"/>
  <c r="AC55" i="1"/>
  <c r="AO55" i="1" s="1"/>
  <c r="AR55" i="1" s="1"/>
  <c r="AB41" i="1"/>
  <c r="AN41" i="1" s="1"/>
  <c r="AQ41" i="1" s="1"/>
  <c r="I54" i="8"/>
  <c r="I63" i="8"/>
  <c r="AB50" i="1"/>
  <c r="AN50" i="1" s="1"/>
  <c r="AQ50" i="1" s="1"/>
  <c r="AB51" i="1"/>
  <c r="AN51" i="1" s="1"/>
  <c r="AQ51" i="1" s="1"/>
  <c r="I64" i="8"/>
  <c r="I65" i="8"/>
  <c r="AB52" i="1"/>
  <c r="AN52" i="1" s="1"/>
  <c r="AQ52" i="1" s="1"/>
  <c r="AB53" i="1"/>
  <c r="AN53" i="1" s="1"/>
  <c r="AQ53" i="1" s="1"/>
  <c r="I66" i="8"/>
  <c r="AB44" i="1"/>
  <c r="AN44" i="1" s="1"/>
  <c r="AQ44" i="1" s="1"/>
  <c r="I57" i="8"/>
  <c r="J61" i="8"/>
  <c r="AC48" i="1"/>
  <c r="AO48" i="1" s="1"/>
  <c r="AR48" i="1" s="1"/>
  <c r="AD52" i="1"/>
  <c r="AP52" i="1" s="1"/>
  <c r="AS52" i="1" s="1"/>
  <c r="K65" i="8"/>
  <c r="K64" i="8"/>
  <c r="AD51" i="1"/>
  <c r="AP51" i="1" s="1"/>
  <c r="AS51" i="1" s="1"/>
  <c r="K61" i="8"/>
  <c r="AD48" i="1"/>
  <c r="AP48" i="1" s="1"/>
  <c r="AS48" i="1" s="1"/>
  <c r="AB40" i="1"/>
  <c r="AN40" i="1" s="1"/>
  <c r="AQ40" i="1" s="1"/>
  <c r="I53" i="8"/>
  <c r="J65" i="8"/>
  <c r="AC52" i="1"/>
  <c r="AO52" i="1" s="1"/>
  <c r="AR52" i="1" s="1"/>
  <c r="I52" i="8"/>
  <c r="AB39" i="1"/>
  <c r="AN39" i="1" s="1"/>
  <c r="AQ39" i="1" s="1"/>
  <c r="I62" i="8"/>
  <c r="AB49" i="1"/>
  <c r="AN49" i="1" s="1"/>
  <c r="AQ49" i="1" s="1"/>
  <c r="I51" i="8"/>
  <c r="AB38" i="1"/>
  <c r="AN38" i="1" s="1"/>
  <c r="AQ38" i="1" s="1"/>
  <c r="AB43" i="1"/>
  <c r="AN43" i="1" s="1"/>
  <c r="AQ43" i="1" s="1"/>
  <c r="I56" i="8"/>
  <c r="J69" i="8"/>
  <c r="AC56" i="1"/>
  <c r="AO56" i="1" s="1"/>
  <c r="AR56" i="1" s="1"/>
  <c r="AC42" i="1"/>
  <c r="AO42" i="1" s="1"/>
  <c r="AR42" i="1" s="1"/>
  <c r="J55" i="8"/>
  <c r="J51" i="8"/>
  <c r="AC38" i="1"/>
  <c r="AO38" i="1" s="1"/>
  <c r="AR38" i="1" s="1"/>
  <c r="J52" i="8"/>
  <c r="AC39" i="1"/>
  <c r="AO39" i="1" s="1"/>
  <c r="AR39" i="1" s="1"/>
  <c r="I58" i="8"/>
  <c r="AB45" i="1"/>
  <c r="AN45" i="1" s="1"/>
  <c r="AQ45" i="1" s="1"/>
  <c r="AC49" i="1"/>
  <c r="AO49" i="1" s="1"/>
  <c r="AR49" i="1" s="1"/>
  <c r="J62" i="8"/>
  <c r="AD53" i="1"/>
  <c r="AP53" i="1" s="1"/>
  <c r="AS53" i="1" s="1"/>
  <c r="K66" i="8"/>
  <c r="I50" i="8"/>
  <c r="AB37" i="1"/>
  <c r="AN37" i="1" s="1"/>
  <c r="AQ37" i="1" s="1"/>
  <c r="AD37" i="1"/>
  <c r="AP37" i="1" s="1"/>
  <c r="AS37" i="1" s="1"/>
  <c r="K50" i="8"/>
  <c r="G15" i="1"/>
  <c r="U24" i="8"/>
  <c r="AG20" i="1"/>
  <c r="AJ20" i="1" s="1"/>
  <c r="N33" i="8" s="1"/>
  <c r="AP20" i="1"/>
  <c r="AS20" i="1" s="1"/>
  <c r="S24" i="8"/>
  <c r="F15" i="1"/>
  <c r="AO20" i="1"/>
  <c r="AR20" i="1" s="1"/>
  <c r="AF20" i="1"/>
  <c r="AI20" i="1" s="1"/>
  <c r="M33" i="8" s="1"/>
  <c r="V30" i="8"/>
  <c r="G10" i="1"/>
  <c r="R30" i="8"/>
  <c r="AE8" i="1"/>
  <c r="AH8" i="1" s="1"/>
  <c r="AN8" i="1"/>
  <c r="AQ8" i="1" s="1"/>
  <c r="AP21" i="1"/>
  <c r="AS21" i="1" s="1"/>
  <c r="AG21" i="1"/>
  <c r="AJ21" i="1" s="1"/>
  <c r="N34" i="8" s="1"/>
  <c r="AG29" i="1"/>
  <c r="AJ29" i="1" s="1"/>
  <c r="N42" i="8" s="1"/>
  <c r="AP29" i="1"/>
  <c r="AS29" i="1" s="1"/>
  <c r="AN26" i="1"/>
  <c r="AQ26" i="1" s="1"/>
  <c r="AE26" i="1"/>
  <c r="AH26" i="1" s="1"/>
  <c r="L39" i="8" s="1"/>
  <c r="AE10" i="1"/>
  <c r="AH10" i="1" s="1"/>
  <c r="L23" i="8" s="1"/>
  <c r="AN10" i="1"/>
  <c r="AQ10" i="1" s="1"/>
  <c r="S31" i="8"/>
  <c r="F13" i="1"/>
  <c r="S34" i="8" s="1"/>
  <c r="AF19" i="1"/>
  <c r="AI19" i="1" s="1"/>
  <c r="M32" i="8" s="1"/>
  <c r="AO19" i="1"/>
  <c r="AR19" i="1" s="1"/>
  <c r="AF36" i="1"/>
  <c r="AI36" i="1" s="1"/>
  <c r="M49" i="8" s="1"/>
  <c r="AO36" i="1"/>
  <c r="AR36" i="1" s="1"/>
  <c r="AP13" i="1"/>
  <c r="AS13" i="1" s="1"/>
  <c r="AG13" i="1"/>
  <c r="AJ13" i="1" s="1"/>
  <c r="N26" i="8" s="1"/>
  <c r="U31" i="8"/>
  <c r="G13" i="1"/>
  <c r="U34" i="8" s="1"/>
  <c r="Q31" i="8"/>
  <c r="E13" i="1"/>
  <c r="Q34" i="8" s="1"/>
  <c r="AF15" i="1"/>
  <c r="AI15" i="1" s="1"/>
  <c r="M28" i="8" s="1"/>
  <c r="AO15" i="1"/>
  <c r="AR15" i="1" s="1"/>
  <c r="AF10" i="1"/>
  <c r="AI10" i="1" s="1"/>
  <c r="AO10" i="1"/>
  <c r="AR10" i="1" s="1"/>
  <c r="AO23" i="1"/>
  <c r="AR23" i="1" s="1"/>
  <c r="AF23" i="1"/>
  <c r="AI23" i="1" s="1"/>
  <c r="M36" i="8" s="1"/>
  <c r="F10" i="1"/>
  <c r="Q24" i="8" l="1"/>
  <c r="E15" i="1"/>
  <c r="AN19" i="1"/>
  <c r="AQ19" i="1" s="1"/>
  <c r="AE19" i="1"/>
  <c r="AH19" i="1" s="1"/>
  <c r="L32" i="8" s="1"/>
  <c r="AE17" i="1"/>
  <c r="AH17" i="1" s="1"/>
  <c r="L30" i="8" s="1"/>
  <c r="AN17" i="1"/>
  <c r="AQ17" i="1" s="1"/>
  <c r="AN29" i="1"/>
  <c r="AQ29" i="1" s="1"/>
  <c r="AE29" i="1"/>
  <c r="AH29" i="1" s="1"/>
  <c r="L42" i="8" s="1"/>
  <c r="AE9" i="1"/>
  <c r="AH9" i="1" s="1"/>
  <c r="L22" i="8" s="1"/>
  <c r="AN9" i="1"/>
  <c r="AQ9" i="1" s="1"/>
  <c r="AF14" i="1"/>
  <c r="AI14" i="1" s="1"/>
  <c r="M27" i="8" s="1"/>
  <c r="AO14" i="1"/>
  <c r="AR14" i="1" s="1"/>
  <c r="AO26" i="1"/>
  <c r="AR26" i="1" s="1"/>
  <c r="AF26" i="1"/>
  <c r="AI26" i="1" s="1"/>
  <c r="M39" i="8" s="1"/>
  <c r="AN7" i="1"/>
  <c r="AQ7" i="1" s="1"/>
  <c r="AE7" i="1"/>
  <c r="AH7" i="1" s="1"/>
  <c r="L20" i="8" s="1"/>
  <c r="AO9" i="1"/>
  <c r="AR9" i="1" s="1"/>
  <c r="AF9" i="1"/>
  <c r="AI9" i="1" s="1"/>
  <c r="M22" i="8" s="1"/>
  <c r="AP7" i="1"/>
  <c r="AS7" i="1" s="1"/>
  <c r="AG7" i="1"/>
  <c r="AJ7" i="1" s="1"/>
  <c r="N20" i="8" s="1"/>
  <c r="AO7" i="1"/>
  <c r="AR7" i="1" s="1"/>
  <c r="AR63" i="1" s="1"/>
  <c r="AF7" i="1"/>
  <c r="AI7" i="1" s="1"/>
  <c r="M20" i="8" s="1"/>
  <c r="AP35" i="1"/>
  <c r="AS35" i="1" s="1"/>
  <c r="AG35" i="1"/>
  <c r="AJ35" i="1" s="1"/>
  <c r="N48" i="8" s="1"/>
  <c r="AP9" i="1"/>
  <c r="AS9" i="1" s="1"/>
  <c r="AS66" i="1" s="1"/>
  <c r="AG9" i="1"/>
  <c r="AJ9" i="1" s="1"/>
  <c r="N22" i="8" s="1"/>
  <c r="M23" i="8"/>
  <c r="AI66" i="1"/>
  <c r="F6" i="1" s="1"/>
  <c r="AJ66" i="1"/>
  <c r="G6" i="1" s="1"/>
  <c r="J38" i="1"/>
  <c r="G14" i="8" s="1"/>
  <c r="J39" i="1"/>
  <c r="G15" i="8" s="1"/>
  <c r="L21" i="8"/>
  <c r="AH63" i="1"/>
  <c r="E14" i="1" s="1"/>
  <c r="Q33" i="8" s="1"/>
  <c r="AH66" i="1"/>
  <c r="E6" i="1" s="1"/>
  <c r="J37" i="1"/>
  <c r="G13" i="8" s="1"/>
  <c r="J36" i="1"/>
  <c r="G12" i="8" s="1"/>
  <c r="AQ63" i="1"/>
  <c r="AQ66" i="1"/>
  <c r="AJ63" i="1"/>
  <c r="G14" i="1" s="1"/>
  <c r="U33" i="8" s="1"/>
  <c r="AR66" i="1" l="1"/>
  <c r="AS63" i="1"/>
  <c r="AI63" i="1"/>
  <c r="F14" i="1" s="1"/>
  <c r="S33" i="8" s="1"/>
  <c r="E25" i="1"/>
  <c r="E26" i="1" s="1"/>
  <c r="E11" i="1"/>
  <c r="E19" i="1"/>
  <c r="E21" i="1"/>
  <c r="E34" i="1"/>
  <c r="C10" i="8" s="1"/>
  <c r="E23" i="1"/>
  <c r="E10" i="1"/>
  <c r="F19" i="1"/>
  <c r="F21" i="1"/>
  <c r="F11" i="1"/>
  <c r="F25" i="1"/>
  <c r="F26" i="1" s="1"/>
  <c r="F23" i="1"/>
  <c r="F34" i="1"/>
  <c r="C12" i="8" s="1"/>
  <c r="G34" i="1"/>
  <c r="C14" i="8" s="1"/>
  <c r="G23" i="1"/>
  <c r="G21" i="1"/>
  <c r="G11" i="1"/>
  <c r="G25" i="1"/>
  <c r="G26" i="1" s="1"/>
  <c r="G19" i="1"/>
  <c r="E24" i="1" l="1"/>
  <c r="E37" i="1"/>
  <c r="R35" i="8"/>
  <c r="E39" i="1"/>
  <c r="E36" i="1"/>
  <c r="E35" i="1"/>
  <c r="E10" i="8" s="1"/>
  <c r="F39" i="1"/>
  <c r="F37" i="1"/>
  <c r="F35" i="1"/>
  <c r="E12" i="8" s="1"/>
  <c r="F36" i="1"/>
  <c r="T35" i="8"/>
  <c r="G24" i="1"/>
  <c r="V35" i="8"/>
  <c r="G35" i="1"/>
  <c r="E14" i="8" s="1"/>
  <c r="G39" i="1"/>
  <c r="G37" i="1"/>
  <c r="G36" i="1"/>
  <c r="F24" i="1"/>
  <c r="F22" i="1" s="1"/>
  <c r="J34" i="1"/>
  <c r="G10" i="8" s="1"/>
  <c r="J35" i="1"/>
  <c r="G11" i="8" s="1"/>
  <c r="BP4" i="1" l="1"/>
  <c r="F20" i="1"/>
  <c r="G38" i="1"/>
  <c r="BR5" i="1" s="1"/>
  <c r="BQ4" i="1"/>
  <c r="E22" i="1"/>
  <c r="E20" i="1" s="1"/>
  <c r="F38" i="1"/>
  <c r="BQ6" i="1" s="1"/>
  <c r="K5" i="8"/>
  <c r="G22" i="1"/>
  <c r="G20" i="1" s="1"/>
  <c r="E38" i="1"/>
  <c r="BP5" i="1" s="1"/>
  <c r="L20" i="1"/>
  <c r="BR4" i="1"/>
  <c r="BQ5" i="1" l="1"/>
  <c r="BR6" i="1"/>
  <c r="K6" i="8"/>
  <c r="M20" i="1"/>
  <c r="K20" i="1"/>
  <c r="BP6" i="1"/>
  <c r="L21" i="1"/>
  <c r="R5" i="8"/>
  <c r="C5" i="8"/>
  <c r="M5" i="8"/>
  <c r="L19" i="1"/>
  <c r="K4" i="8"/>
  <c r="K21" i="1" l="1"/>
  <c r="M21" i="1"/>
  <c r="M6" i="8"/>
  <c r="C6" i="8"/>
  <c r="R6" i="8"/>
  <c r="K19" i="1"/>
  <c r="M19" i="1"/>
  <c r="M4" i="8"/>
  <c r="C4" i="8"/>
  <c r="R4" i="8"/>
</calcChain>
</file>

<file path=xl/comments1.xml><?xml version="1.0" encoding="utf-8"?>
<comments xmlns="http://schemas.openxmlformats.org/spreadsheetml/2006/main">
  <authors>
    <author>98 user</author>
  </authors>
  <commentList>
    <comment ref="O9" authorId="0" shapeId="0">
      <text>
        <r>
          <rPr>
            <b/>
            <sz val="8"/>
            <color indexed="81"/>
            <rFont val="Tahoma"/>
            <family val="2"/>
          </rPr>
          <t>Help:</t>
        </r>
        <r>
          <rPr>
            <sz val="8"/>
            <color indexed="81"/>
            <rFont val="Tahoma"/>
            <family val="2"/>
          </rPr>
          <t xml:space="preserve">
The Z test compares the results with a normal distribution - if z-ratio is smaller than -1.96 or larger than 1.96, p&lt;0.05</t>
        </r>
      </text>
    </comment>
  </commentList>
</comments>
</file>

<file path=xl/comments2.xml><?xml version="1.0" encoding="utf-8"?>
<comments xmlns="http://schemas.openxmlformats.org/spreadsheetml/2006/main">
  <authors>
    <author>98 user</author>
  </authors>
  <commentList>
    <comment ref="C5" authorId="0" shapeId="0">
      <text>
        <r>
          <rPr>
            <b/>
            <sz val="8"/>
            <color indexed="81"/>
            <rFont val="Tahoma"/>
            <family val="2"/>
          </rPr>
          <t>Help:</t>
        </r>
        <r>
          <rPr>
            <sz val="8"/>
            <color indexed="81"/>
            <rFont val="Tahoma"/>
            <family val="2"/>
          </rPr>
          <t xml:space="preserve">
Important figures to report are green, don't report the grey ones.
</t>
        </r>
      </text>
    </comment>
    <comment ref="C6" authorId="0" shapeId="0">
      <text>
        <r>
          <rPr>
            <b/>
            <sz val="8"/>
            <color indexed="81"/>
            <rFont val="Tahoma"/>
            <family val="2"/>
          </rPr>
          <t xml:space="preserve">Help:  </t>
        </r>
        <r>
          <rPr>
            <sz val="8"/>
            <color indexed="81"/>
            <rFont val="Tahoma"/>
            <family val="2"/>
          </rPr>
          <t>Cases that were counted in the test</t>
        </r>
        <r>
          <rPr>
            <sz val="8"/>
            <color indexed="81"/>
            <rFont val="Tahoma"/>
            <family val="2"/>
          </rPr>
          <t xml:space="preserve">
</t>
        </r>
      </text>
    </comment>
    <comment ref="C7" authorId="0" shapeId="0">
      <text>
        <r>
          <rPr>
            <b/>
            <sz val="8"/>
            <color indexed="81"/>
            <rFont val="Tahoma"/>
            <family val="2"/>
          </rPr>
          <t>Help:</t>
        </r>
        <r>
          <rPr>
            <sz val="8"/>
            <color indexed="81"/>
            <rFont val="Tahoma"/>
            <family val="2"/>
          </rPr>
          <t xml:space="preserve">
Pairs with no difference</t>
        </r>
      </text>
    </comment>
    <comment ref="D8" authorId="0" shapeId="0">
      <text>
        <r>
          <rPr>
            <b/>
            <sz val="8"/>
            <color indexed="81"/>
            <rFont val="Tahoma"/>
            <family val="2"/>
          </rPr>
          <t>Help:</t>
        </r>
        <r>
          <rPr>
            <sz val="8"/>
            <color indexed="81"/>
            <rFont val="Tahoma"/>
            <family val="2"/>
          </rPr>
          <t xml:space="preserve">
Pairs where your time 2 INCREASED</t>
        </r>
      </text>
    </comment>
    <comment ref="D9" authorId="0" shapeId="0">
      <text>
        <r>
          <rPr>
            <b/>
            <sz val="8"/>
            <color indexed="81"/>
            <rFont val="Tahoma"/>
            <family val="2"/>
          </rPr>
          <t>Help:</t>
        </r>
        <r>
          <rPr>
            <sz val="8"/>
            <color indexed="81"/>
            <rFont val="Tahoma"/>
            <family val="2"/>
          </rPr>
          <t xml:space="preserve">
Pairs where your time 2 DECREASED </t>
        </r>
      </text>
    </comment>
    <comment ref="C10" authorId="0" shapeId="0">
      <text>
        <r>
          <rPr>
            <b/>
            <sz val="8"/>
            <color indexed="81"/>
            <rFont val="Tahoma"/>
            <family val="2"/>
          </rPr>
          <t>Help: not needed</t>
        </r>
        <r>
          <rPr>
            <sz val="8"/>
            <color indexed="81"/>
            <rFont val="Tahoma"/>
            <family val="2"/>
          </rPr>
          <t xml:space="preserve">
</t>
        </r>
      </text>
    </comment>
    <comment ref="C11" authorId="0" shapeId="0">
      <text>
        <r>
          <rPr>
            <b/>
            <sz val="8"/>
            <color indexed="81"/>
            <rFont val="Tahoma"/>
            <family val="2"/>
          </rPr>
          <t>Help:</t>
        </r>
        <r>
          <rPr>
            <sz val="8"/>
            <color indexed="81"/>
            <rFont val="Tahoma"/>
            <family val="2"/>
          </rPr>
          <t xml:space="preserve">
How many pairs were left after those with no differences were removed - this decreases the sample</t>
        </r>
      </text>
    </comment>
    <comment ref="C13" authorId="0" shapeId="0">
      <text>
        <r>
          <rPr>
            <b/>
            <sz val="8"/>
            <color indexed="81"/>
            <rFont val="Tahoma"/>
            <family val="2"/>
          </rPr>
          <t>Help:</t>
        </r>
        <r>
          <rPr>
            <sz val="8"/>
            <color indexed="81"/>
            <rFont val="Tahoma"/>
            <family val="2"/>
          </rPr>
          <t xml:space="preserve">
Test value - the calculation figure that we test against the critical values (below) - this number has to be SMALLER than those in the boxes.</t>
        </r>
      </text>
    </comment>
    <comment ref="C14" authorId="0" shapeId="0">
      <text>
        <r>
          <rPr>
            <b/>
            <sz val="8"/>
            <color indexed="81"/>
            <rFont val="Tahoma"/>
            <family val="2"/>
          </rPr>
          <t>Help:</t>
        </r>
        <r>
          <rPr>
            <sz val="8"/>
            <color indexed="81"/>
            <rFont val="Tahoma"/>
            <family val="2"/>
          </rPr>
          <t xml:space="preserve">
This is the sum of the signed ranks (W) - if numbers followed a random pattern at time 1 and time 2 we could expect the signed ranks to cancel each other out and W to be near 0, the further from 0 it is the more significant.
The z test, uses the W (this) statistic to test the chance of your result W against 0; the Wilcoxon, uses critical values for the test (below) against the the lowest test value (T).</t>
        </r>
      </text>
    </comment>
    <comment ref="C17" authorId="0" shapeId="0">
      <text>
        <r>
          <rPr>
            <b/>
            <sz val="8"/>
            <color indexed="81"/>
            <rFont val="Tahoma"/>
            <family val="2"/>
          </rPr>
          <t>Help:</t>
        </r>
        <r>
          <rPr>
            <sz val="8"/>
            <color indexed="81"/>
            <rFont val="Tahoma"/>
            <family val="2"/>
          </rPr>
          <t xml:space="preserve">
0 OR X means you don't have enough cases for this test</t>
        </r>
      </text>
    </comment>
    <comment ref="C18" authorId="0" shapeId="0">
      <text>
        <r>
          <rPr>
            <b/>
            <sz val="8"/>
            <color indexed="81"/>
            <rFont val="Tahoma"/>
            <family val="2"/>
          </rPr>
          <t>Help:</t>
        </r>
        <r>
          <rPr>
            <sz val="8"/>
            <color indexed="81"/>
            <rFont val="Tahoma"/>
            <family val="2"/>
          </rPr>
          <t xml:space="preserve">
You have predicted an increase or a decrease only (not both).  You can test 2 groups with this - did group 1 increase more than group 2.
</t>
        </r>
      </text>
    </comment>
    <comment ref="D18" authorId="0" shapeId="0">
      <text>
        <r>
          <rPr>
            <b/>
            <sz val="8"/>
            <color indexed="81"/>
            <rFont val="Tahoma"/>
            <family val="2"/>
          </rPr>
          <t xml:space="preserve">Help:  </t>
        </r>
        <r>
          <rPr>
            <sz val="8"/>
            <color indexed="81"/>
            <rFont val="Tahoma"/>
            <family val="2"/>
          </rPr>
          <t>This is the correct test for time1 and time2, figures at time 2 could go up or down.</t>
        </r>
        <r>
          <rPr>
            <sz val="8"/>
            <color indexed="81"/>
            <rFont val="Tahoma"/>
            <family val="2"/>
          </rPr>
          <t xml:space="preserve">
</t>
        </r>
      </text>
    </comment>
    <comment ref="E18" authorId="0" shapeId="0">
      <text>
        <r>
          <rPr>
            <b/>
            <sz val="8"/>
            <color indexed="81"/>
            <rFont val="Tahoma"/>
            <family val="2"/>
          </rPr>
          <t>Help:</t>
        </r>
        <r>
          <rPr>
            <sz val="8"/>
            <color indexed="81"/>
            <rFont val="Tahoma"/>
            <family val="2"/>
          </rPr>
          <t xml:space="preserve">
Your T value must be SMALLER than this to be significant.  Yellow boxes report YES when significant.  Use the lowest box with YES to report results as p&lt;0.0x </t>
        </r>
      </text>
    </comment>
    <comment ref="C19" authorId="0" shapeId="0">
      <text>
        <r>
          <rPr>
            <b/>
            <sz val="8"/>
            <color indexed="81"/>
            <rFont val="Tahoma"/>
            <family val="2"/>
          </rPr>
          <t>Help:</t>
        </r>
        <r>
          <rPr>
            <sz val="8"/>
            <color indexed="81"/>
            <rFont val="Tahoma"/>
            <family val="2"/>
          </rPr>
          <t xml:space="preserve">
There is a 5% chance that your T value would be less than this (5 in a hundred) if it was just chance</t>
        </r>
      </text>
    </comment>
    <comment ref="D19" authorId="0" shapeId="0">
      <text>
        <r>
          <rPr>
            <b/>
            <sz val="8"/>
            <color indexed="81"/>
            <rFont val="Tahoma"/>
            <family val="2"/>
          </rPr>
          <t>Help:</t>
        </r>
        <r>
          <rPr>
            <sz val="8"/>
            <color indexed="81"/>
            <rFont val="Tahoma"/>
            <family val="2"/>
          </rPr>
          <t xml:space="preserve">
For the one tailed test, this is sig., but for the 2-tailed - p=0.10&gt;p=0.05 therefore not significant.</t>
        </r>
      </text>
    </comment>
    <comment ref="C21" authorId="0" shapeId="0">
      <text>
        <r>
          <rPr>
            <b/>
            <sz val="8"/>
            <color indexed="81"/>
            <rFont val="Tahoma"/>
            <family val="2"/>
          </rPr>
          <t>Help:</t>
        </r>
        <r>
          <rPr>
            <sz val="8"/>
            <color indexed="81"/>
            <rFont val="Tahoma"/>
            <family val="2"/>
          </rPr>
          <t xml:space="preserve">
There is a 2.5% chance that your T value would be less than this (2 in a hundred)</t>
        </r>
      </text>
    </comment>
    <comment ref="C22" authorId="0" shapeId="0">
      <text>
        <r>
          <rPr>
            <b/>
            <sz val="8"/>
            <color indexed="81"/>
            <rFont val="Tahoma"/>
            <family val="2"/>
          </rPr>
          <t>Help:</t>
        </r>
        <r>
          <rPr>
            <sz val="8"/>
            <color indexed="81"/>
            <rFont val="Tahoma"/>
            <family val="2"/>
          </rPr>
          <t xml:space="preserve">
look along this row to see if your test is significant at the 0.05 level (5%) opposite the best significance level is reported in words.</t>
        </r>
      </text>
    </comment>
    <comment ref="C23" authorId="0" shapeId="0">
      <text>
        <r>
          <rPr>
            <b/>
            <sz val="8"/>
            <color indexed="81"/>
            <rFont val="Tahoma"/>
            <family val="2"/>
          </rPr>
          <t>Help:</t>
        </r>
        <r>
          <rPr>
            <sz val="8"/>
            <color indexed="81"/>
            <rFont val="Tahoma"/>
            <family val="2"/>
          </rPr>
          <t xml:space="preserve">
There is a 1% chance that your T value would be less than this (1 in a hundred)</t>
        </r>
      </text>
    </comment>
    <comment ref="C25" authorId="0" shapeId="0">
      <text>
        <r>
          <rPr>
            <b/>
            <sz val="8"/>
            <color indexed="81"/>
            <rFont val="Tahoma"/>
            <family val="2"/>
          </rPr>
          <t>Help:</t>
        </r>
        <r>
          <rPr>
            <sz val="8"/>
            <color indexed="81"/>
            <rFont val="Tahoma"/>
            <family val="2"/>
          </rPr>
          <t xml:space="preserve">
There is half a percent chance that your T value will be less than this (5 in a thousand)</t>
        </r>
      </text>
    </comment>
    <comment ref="A30" authorId="0" shapeId="0">
      <text>
        <r>
          <rPr>
            <b/>
            <sz val="8"/>
            <color indexed="81"/>
            <rFont val="Tahoma"/>
            <family val="2"/>
          </rPr>
          <t>Help:</t>
        </r>
        <r>
          <rPr>
            <sz val="8"/>
            <color indexed="81"/>
            <rFont val="Tahoma"/>
            <family val="2"/>
          </rPr>
          <t xml:space="preserve">
This tests whether the sum of the signed ranks is statistically different from 0</t>
        </r>
      </text>
    </comment>
    <comment ref="C33" authorId="0" shapeId="0">
      <text>
        <r>
          <rPr>
            <b/>
            <sz val="8"/>
            <color indexed="81"/>
            <rFont val="Tahoma"/>
            <family val="2"/>
          </rPr>
          <t>Help:</t>
        </r>
        <r>
          <rPr>
            <sz val="8"/>
            <color indexed="81"/>
            <rFont val="Tahoma"/>
            <family val="2"/>
          </rPr>
          <t xml:space="preserve">
The z -ratio is an additional test that works by comparing the distribution with a normal distribution. More reliable and powerful than the W</t>
        </r>
      </text>
    </comment>
    <comment ref="C34" authorId="0" shapeId="0">
      <text>
        <r>
          <rPr>
            <b/>
            <sz val="8"/>
            <color indexed="81"/>
            <rFont val="Tahoma"/>
            <family val="2"/>
          </rPr>
          <t>Help:</t>
        </r>
        <r>
          <rPr>
            <sz val="8"/>
            <color indexed="81"/>
            <rFont val="Tahoma"/>
            <family val="2"/>
          </rPr>
          <t xml:space="preserve">
The standard deviation of the difference</t>
        </r>
      </text>
    </comment>
    <comment ref="D36" authorId="0" shapeId="0">
      <text>
        <r>
          <rPr>
            <b/>
            <sz val="8"/>
            <color indexed="81"/>
            <rFont val="Tahoma"/>
            <family val="2"/>
          </rPr>
          <t>Help:</t>
        </r>
        <r>
          <rPr>
            <sz val="8"/>
            <color indexed="81"/>
            <rFont val="Tahoma"/>
            <family val="2"/>
          </rPr>
          <t xml:space="preserve">
If we use a significance level of 0.05, we can reject the Null Hypothesis (that there's no difference between one group and the other) if the z statistic above is smaller than -1.96 or bigger than 1.96.</t>
        </r>
      </text>
    </comment>
  </commentList>
</comments>
</file>

<file path=xl/sharedStrings.xml><?xml version="1.0" encoding="utf-8"?>
<sst xmlns="http://schemas.openxmlformats.org/spreadsheetml/2006/main" count="524" uniqueCount="177">
  <si>
    <t>Pairs</t>
  </si>
  <si>
    <t>x</t>
  </si>
  <si>
    <t xml:space="preserve">Level of Significance for a </t>
  </si>
  <si>
    <t>WILCOXON - SMALL SAMPLES  ONLY</t>
  </si>
  <si>
    <t>Directional Test 1-TAILED</t>
  </si>
  <si>
    <t>Non-Directional Test 2-TAILED</t>
  </si>
  <si>
    <t>TABLE OF CONTENTS</t>
  </si>
  <si>
    <t>By Sue Hacking, University of Central Lancashire</t>
  </si>
  <si>
    <t>From Richard Lowry (2006) Subchapter 12a  The Wilcoxon signed rank test</t>
  </si>
  <si>
    <t>http://faculty.vassar.edu/lowry/</t>
  </si>
  <si>
    <t>Z critical values</t>
  </si>
  <si>
    <t>Critical values of T</t>
  </si>
  <si>
    <t>NOT RELIABLE FOR SMALL SAMPLES - USE SMALL SAMPLES SPECIAL TEST</t>
  </si>
  <si>
    <t>University of Oxford Dept. Statistics October 2005</t>
  </si>
  <si>
    <t xml:space="preserve">This spreadsheet uses lookup tables available from the public domain. For samples of 10 or more - Definitions and formulae with statistical tables for elementary statistics and quantitative methods courses, University of Oxford, Dept. Statistics, October 2005.  http://www.oxford.ac.uk/stats </t>
  </si>
  <si>
    <t>The Web</t>
  </si>
  <si>
    <t>Time 2</t>
  </si>
  <si>
    <t>Client</t>
  </si>
  <si>
    <t>Employment</t>
  </si>
  <si>
    <t>Volunteering</t>
  </si>
  <si>
    <t>Services</t>
  </si>
  <si>
    <t>Totals</t>
  </si>
  <si>
    <t>No.</t>
  </si>
  <si>
    <t>Places</t>
  </si>
  <si>
    <t>People</t>
  </si>
  <si>
    <t>Clock Spread</t>
  </si>
  <si>
    <t>Time 1</t>
  </si>
  <si>
    <t>Clockspread</t>
  </si>
  <si>
    <t>TIME 1 TOTALS</t>
  </si>
  <si>
    <t>TIME 2 TOTALS</t>
  </si>
  <si>
    <t>DIFFERENCES</t>
  </si>
  <si>
    <t>ABSOLUTE DIFFERENCES</t>
  </si>
  <si>
    <t>RANKS</t>
  </si>
  <si>
    <t>NEEDED FOR CALCULATION</t>
  </si>
  <si>
    <t>SIGNED RANKS</t>
  </si>
  <si>
    <t>Table from Definitions and formulae with statistical tables for elementary statistics and quantitative methods courses - http://www.oxford.ac.uk/stats</t>
  </si>
  <si>
    <t>Step 1 - Input Appropriate Numbers</t>
  </si>
  <si>
    <t>Step 2 - Report your results</t>
  </si>
  <si>
    <t>Time 1 and Time 2 sheet - input your figures here</t>
  </si>
  <si>
    <t xml:space="preserve">Start -- </t>
  </si>
  <si>
    <t>FOR PEOPLE</t>
  </si>
  <si>
    <t>FOR PLACES</t>
  </si>
  <si>
    <t>PEOPLE</t>
  </si>
  <si>
    <t>PLACES</t>
  </si>
  <si>
    <t>POSITIVE PAIRS W+</t>
  </si>
  <si>
    <t>NEGATIVE PAIRS W-</t>
  </si>
  <si>
    <t>W VALUES ARE</t>
  </si>
  <si>
    <t>1 tailed test</t>
  </si>
  <si>
    <t>2 tailed test</t>
  </si>
  <si>
    <t>SIGNIFICANT?</t>
  </si>
  <si>
    <t>CLOCK SPREAD</t>
  </si>
  <si>
    <t>Critical values for T</t>
  </si>
  <si>
    <t>TEST VALUES T</t>
  </si>
  <si>
    <t xml:space="preserve">The Wilcoxon Signed Rank Test for paired observations </t>
  </si>
  <si>
    <t>MEAN DIFFERENCES</t>
  </si>
  <si>
    <t>Cases with differences</t>
  </si>
  <si>
    <t>No differences</t>
  </si>
  <si>
    <t>end</t>
  </si>
  <si>
    <t>Cases - If you can, it is better to compare 10 or more cases, but if you have less, the calculation adjusts for below 10 cases.</t>
  </si>
  <si>
    <t xml:space="preserve">YOUR SAMPLE SIZE  (N) IS </t>
  </si>
  <si>
    <t>Test adjusted for number of cases</t>
  </si>
  <si>
    <t>Results in words for the 2 tailed Wilcoxon Signed Rank Test</t>
  </si>
  <si>
    <t>If your sample size is 10-15, use it AS WELL AS, if larger samples 25-30, use it as well or instead of the W results</t>
  </si>
  <si>
    <t>Std. Dev</t>
  </si>
  <si>
    <t>Results in words using the z-ratio, for the Wilcoxon Signed Rank Test</t>
  </si>
  <si>
    <t xml:space="preserve">z ratio </t>
  </si>
  <si>
    <t xml:space="preserve">Significant at </t>
  </si>
  <si>
    <t>Signficant at</t>
  </si>
  <si>
    <t>0.05 level</t>
  </si>
  <si>
    <t>0.02 level</t>
  </si>
  <si>
    <t>0.01 level</t>
  </si>
  <si>
    <t>0.001 level</t>
  </si>
  <si>
    <t>The value of z is within the normal range</t>
  </si>
  <si>
    <t>The chance that the z ratio would be bigger than</t>
  </si>
  <si>
    <t>The chance that the z ratio would be smaller than</t>
  </si>
  <si>
    <t>Your results are more reliable with 10 cases or more, but tables have been corrected for less than 10 cases in this workbook.</t>
  </si>
  <si>
    <t xml:space="preserve">The z-ratio </t>
  </si>
  <si>
    <t>The z-ratio is used if there are more than 10 cases - it compares the normal distribution with W and gives a better estimate of the probability for larger samples</t>
  </si>
  <si>
    <t>Results -</t>
  </si>
  <si>
    <t>Calculating W (the Wilcoxon test statistic) from your time1 (before) and time2 (after) paired figures - instructions and notes</t>
  </si>
  <si>
    <t>Critical z-values same source</t>
  </si>
  <si>
    <t xml:space="preserve">The WEB calculation workbook, using the Wilcoxon Signed Rank Test </t>
  </si>
  <si>
    <t>Acknowledgements</t>
  </si>
  <si>
    <t>Problems</t>
  </si>
  <si>
    <r>
      <t xml:space="preserve">Important - </t>
    </r>
    <r>
      <rPr>
        <sz val="14"/>
        <color indexed="10"/>
        <rFont val="Arial"/>
        <family val="2"/>
      </rPr>
      <t>If you don't have 30 cases - enter &lt;end&gt; (without the &lt;&gt;) in the first column ONLY of every empty case.</t>
    </r>
  </si>
  <si>
    <t>IMPORTANT - Don't delete this sheet or use it - the calculation tab uses it to calculate the sums.  You do not need to report these - all shown on Results tab.</t>
  </si>
  <si>
    <t xml:space="preserve">CALCULATIONS PAGE  - PLEASE DON'T ALTER THIS PAGE </t>
  </si>
  <si>
    <t>Clock spread</t>
  </si>
  <si>
    <t>The white columns appear in the results section</t>
  </si>
  <si>
    <t>End of sheet</t>
  </si>
  <si>
    <t>0.10(NS)</t>
  </si>
  <si>
    <t xml:space="preserve">Mean </t>
  </si>
  <si>
    <t>SD</t>
  </si>
  <si>
    <t>Differences</t>
  </si>
  <si>
    <t>Descriptive statistics for places, people, clockspread at  time 1 and time 2</t>
  </si>
  <si>
    <t>Results of the Wilcoxon Signed Rank Test for paired observations</t>
  </si>
  <si>
    <t>Value</t>
  </si>
  <si>
    <t xml:space="preserve">Value </t>
  </si>
  <si>
    <t>Positive pairs</t>
  </si>
  <si>
    <t>Negative pairs</t>
  </si>
  <si>
    <t>Tied pairs</t>
  </si>
  <si>
    <t>Sum of ranks</t>
  </si>
  <si>
    <t>Test statistic (T)</t>
  </si>
  <si>
    <t>Sample Size</t>
  </si>
  <si>
    <t>* The time 1 and Time 2 totals were added up and are shown as total scores in the table.</t>
  </si>
  <si>
    <t>* Delete cases where &lt;end&gt; appears in first column</t>
  </si>
  <si>
    <t xml:space="preserve">The test was  </t>
  </si>
  <si>
    <t xml:space="preserve">   -</t>
  </si>
  <si>
    <t>level.</t>
  </si>
  <si>
    <t xml:space="preserve">Places </t>
  </si>
  <si>
    <t>Results for Z-ratio  (if test has over 10 cases)</t>
  </si>
  <si>
    <t>Std. Dev.</t>
  </si>
  <si>
    <t>Z- ratio</t>
  </si>
  <si>
    <t>Results</t>
  </si>
  <si>
    <t>The test IS NOT statistically significant at the p=0.05 level</t>
  </si>
  <si>
    <t>3.291 is 0.1% (p=0.001), the test IS statistically significant</t>
  </si>
  <si>
    <t>2.576 is 1% (p=0.01), the test IS statistically significant</t>
  </si>
  <si>
    <t>2.326 is 2% (p=0.02), the test IS statistically significant</t>
  </si>
  <si>
    <t>1.96 is 5% (p=0.05), the test IS statistically significant</t>
  </si>
  <si>
    <t xml:space="preserve"> -1.96 is 5% (p=0.05), the test IS statistically significant</t>
  </si>
  <si>
    <t xml:space="preserve"> -2.326 is 2% (p=0.02), the test IS statistically significant</t>
  </si>
  <si>
    <t xml:space="preserve"> -2.576 is 1% (p=0.01), the test IS statistically significant</t>
  </si>
  <si>
    <t xml:space="preserve"> -3.291 is 0.1% (p=0.001), the test IS statistically significant</t>
  </si>
  <si>
    <t>Sue Hacking University Central Lancs. ©</t>
  </si>
  <si>
    <t>Delete the blue figures in the white columns - and input your own - - - don't touch the grey columns, they will calculate themselves</t>
  </si>
  <si>
    <t>Descriptive statistics for the Wilcoxon Signed Rank Test for paired observations</t>
  </si>
  <si>
    <t>Signed ranks large sample</t>
  </si>
  <si>
    <t>Calculation</t>
  </si>
  <si>
    <t>MEAN</t>
  </si>
  <si>
    <t>W =</t>
  </si>
  <si>
    <t>Std Dev</t>
  </si>
  <si>
    <t>Mean differences</t>
  </si>
  <si>
    <t>W +ve =</t>
  </si>
  <si>
    <t>W -ve =</t>
  </si>
  <si>
    <t>Count pairs (W)</t>
  </si>
  <si>
    <t>Count pairs pos</t>
  </si>
  <si>
    <t>Count pairs neg</t>
  </si>
  <si>
    <t>30 cases or less</t>
  </si>
  <si>
    <r>
      <t xml:space="preserve">Your Results explained </t>
    </r>
    <r>
      <rPr>
        <sz val="10"/>
        <rFont val="Arial"/>
        <family val="2"/>
      </rPr>
      <t xml:space="preserve"> For help/explanations hover the cursor over the boxes with red triangles.</t>
    </r>
  </si>
  <si>
    <r>
      <t>n</t>
    </r>
    <r>
      <rPr>
        <vertAlign val="subscript"/>
        <sz val="10"/>
        <rFont val="Arial"/>
        <family val="2"/>
      </rPr>
      <t>s/r</t>
    </r>
    <r>
      <rPr>
        <sz val="10"/>
        <rFont val="Arial"/>
        <family val="2"/>
      </rPr>
      <t xml:space="preserve"> </t>
    </r>
  </si>
  <si>
    <r>
      <t xml:space="preserve">Your Results </t>
    </r>
    <r>
      <rPr>
        <sz val="10"/>
        <rFont val="Arial"/>
        <family val="2"/>
      </rPr>
      <t xml:space="preserve"> (z ratio) For help hover the cursor over the boxes with red triangles.</t>
    </r>
  </si>
  <si>
    <t>more than 30 cases</t>
  </si>
  <si>
    <t>Up to 30 cases SIGNED RANKS</t>
  </si>
  <si>
    <t>Ranks large sample</t>
  </si>
  <si>
    <t>Count pairs no diff</t>
  </si>
  <si>
    <t>No. of cases input into time1/2</t>
  </si>
  <si>
    <t>Not enough cases</t>
  </si>
  <si>
    <t>* x OR XX means no differences - no calculations</t>
  </si>
  <si>
    <t xml:space="preserve">Clock </t>
  </si>
  <si>
    <t>spread</t>
  </si>
  <si>
    <t>(see help box for critical values of z)</t>
  </si>
  <si>
    <t>NOTE  -----------         If red warning appears in square above, number of cases are not equal in time 1 and time 2</t>
  </si>
  <si>
    <t>end of sheet</t>
  </si>
  <si>
    <t>Enter &lt;end&gt; (without the &lt;&gt;) in the first column ONLY of every empty case.</t>
  </si>
  <si>
    <t>NA</t>
  </si>
  <si>
    <t>Important -Number of cases - check the box</t>
  </si>
  <si>
    <t xml:space="preserve">* N/A means not applicable </t>
  </si>
  <si>
    <t>Instructions - 3 easy steps to success!</t>
  </si>
  <si>
    <t>Step 1 - How many cases?</t>
  </si>
  <si>
    <t>For each participant enter the numbers of people and places on the time 1 and time 2 sheets.  Time 1 case 1 MUST be the same individual as Time 2 case 1 and so on for every case.  You must have both figures for every case I.e. no cases with time 1 but not time 2 or vice versa. A warning box appears otherwise.</t>
  </si>
  <si>
    <t>This workbook was designed by Sue Hacking to compare before and after measures of social inclusion on the WEB diagram, a measure developed for clinical assessment of social inclusion for people with mental health needs, designed by Bates (2002) and contributed to by others.</t>
  </si>
  <si>
    <t>Spare sheet - in case you want to paste multiple results and reuse the tables and test</t>
  </si>
  <si>
    <t xml:space="preserve">Calculations - the tables that the results sheet comes from with explanations  PROTECTED - NO INPUT </t>
  </si>
  <si>
    <t xml:space="preserve">All the statistics and figures set out for you  PROTECTED - NO INPUT  </t>
  </si>
  <si>
    <t>Go to time 1 sheet and choose whether you need more than 30 rows.  If you have more than 30 cases it affects the calculation.  You can choose 30 cases to start with at time 1 and then add more to them later.  You can't have more than 50 cases.  You need a different test for that.</t>
  </si>
  <si>
    <t>This page contains all data that you need to report if you were presenting a paper.  Most of the time, either the z test or the t-statistic will be shown but if you get both, use the t- statistic for 20 cases and under and the z-statistic for over 20 cases.  It's OK to report both figures.</t>
  </si>
  <si>
    <r>
      <t xml:space="preserve">Do not alter this page but you can copy and paste the results to the spare sheet to edit them.                      To paste use &lt;rightclick&gt; paste-special &lt;values&gt;              </t>
    </r>
    <r>
      <rPr>
        <sz val="12"/>
        <rFont val="Arial"/>
        <family val="2"/>
      </rPr>
      <t>Sue Hacking University Central Lancashire ©</t>
    </r>
  </si>
  <si>
    <t>To report results - you need - only the tables on the results page, you can copy and paste these (but not alter them).  As far as possible in simple language and if you want more explanations, on the Calculations page all the boxes in colours and white appear - those with little red triangles have help boxes (hover your pointer over them) which explain the results.  The only purpose of the calculations page is to generate the tables (you don't need to look at it otherwise) the sheet is protected and you can't alter it.</t>
  </si>
  <si>
    <t>Online</t>
  </si>
  <si>
    <t xml:space="preserve"> </t>
  </si>
  <si>
    <t>Identity</t>
  </si>
  <si>
    <t>Sports</t>
  </si>
  <si>
    <t>Learning</t>
  </si>
  <si>
    <t>Neighbourhood</t>
  </si>
  <si>
    <t>Arts</t>
  </si>
  <si>
    <t>If something is not working on the sheet, type 'help' in the green box and watch this space.  This workbook is version 3 - there may be bugs.</t>
  </si>
  <si>
    <t>From Richard Lowry (2006) Subchapter 12a  The Wilcoxon signed rank test: provides a table of critical values for samples of below 10.  http://faculty.vassar.edu/lowry/      With thanks to Peter Bates for developing the concept, Sue Hacking for designing this spreadsheet, and Laurie Hareduke for updating it to the 2016 version of the Inclusion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</si>
</sst>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amily val="2"/>
    </font>
    <font>
      <i/>
      <sz val="10"/>
      <name val="Arial"/>
      <family val="2"/>
    </font>
    <font>
      <u/>
      <sz val="10"/>
      <color indexed="12"/>
      <name val="Arial"/>
      <family val="2"/>
    </font>
    <font>
      <sz val="14"/>
      <name val="Arial"/>
      <family val="2"/>
    </font>
    <font>
      <i/>
      <sz val="8"/>
      <name val="Arial"/>
      <family val="2"/>
    </font>
    <font>
      <sz val="14"/>
      <color indexed="10"/>
      <name val="Arial"/>
      <family val="2"/>
    </font>
    <font>
      <sz val="8"/>
      <color indexed="81"/>
      <name val="Tahoma"/>
      <family val="2"/>
    </font>
    <font>
      <b/>
      <sz val="8"/>
      <color indexed="81"/>
      <name val="Tahoma"/>
      <family val="2"/>
    </font>
    <font>
      <sz val="8"/>
      <name val="Arial"/>
      <family val="2"/>
    </font>
    <font>
      <sz val="18"/>
      <name val="Arial"/>
      <family val="2"/>
    </font>
    <font>
      <sz val="10"/>
      <color indexed="9"/>
      <name val="Arial"/>
      <family val="2"/>
    </font>
    <font>
      <sz val="10"/>
      <color indexed="12"/>
      <name val="Arial"/>
      <family val="2"/>
    </font>
    <font>
      <sz val="14"/>
      <color indexed="54"/>
      <name val="Arial"/>
      <family val="2"/>
    </font>
    <font>
      <sz val="14"/>
      <color indexed="20"/>
      <name val="Arial"/>
      <family val="2"/>
    </font>
    <font>
      <b/>
      <sz val="18"/>
      <color indexed="57"/>
      <name val="Arial"/>
      <family val="2"/>
    </font>
    <font>
      <b/>
      <sz val="18"/>
      <color indexed="20"/>
      <name val="Arial"/>
      <family val="2"/>
    </font>
    <font>
      <b/>
      <sz val="10"/>
      <color indexed="20"/>
      <name val="Arial"/>
      <family val="2"/>
    </font>
    <font>
      <sz val="16"/>
      <color indexed="17"/>
      <name val="Arial"/>
      <family val="2"/>
    </font>
    <font>
      <u/>
      <sz val="10"/>
      <color indexed="12"/>
      <name val="Arial"/>
      <family val="2"/>
    </font>
    <font>
      <b/>
      <sz val="10"/>
      <name val="Arial"/>
      <family val="2"/>
    </font>
    <font>
      <vertAlign val="subscript"/>
      <sz val="10"/>
      <name val="Arial"/>
      <family val="2"/>
    </font>
    <font>
      <sz val="8"/>
      <name val="Tahoma"/>
      <family val="2"/>
    </font>
    <font>
      <sz val="10"/>
      <color indexed="41"/>
      <name val="Arial"/>
      <family val="2"/>
    </font>
    <font>
      <b/>
      <sz val="14"/>
      <color indexed="10"/>
      <name val="Arial"/>
      <family val="2"/>
    </font>
    <font>
      <sz val="18"/>
      <color indexed="10"/>
      <name val="Arial"/>
      <family val="2"/>
    </font>
    <font>
      <sz val="10"/>
      <color indexed="47"/>
      <name val="Arial"/>
      <family val="2"/>
    </font>
    <font>
      <sz val="12"/>
      <name val="Arial"/>
      <family val="2"/>
    </font>
    <font>
      <sz val="16"/>
      <name val="Arial"/>
      <family val="2"/>
    </font>
  </fonts>
  <fills count="1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48"/>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rgb="FFFFC000"/>
        <bgColor indexed="64"/>
      </patternFill>
    </fill>
  </fills>
  <borders count="26">
    <border>
      <left/>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top style="thin">
        <color indexed="8"/>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16">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0" borderId="4" xfId="0" applyFill="1" applyBorder="1"/>
    <xf numFmtId="0" fontId="0" fillId="3" borderId="0" xfId="0" applyFill="1"/>
    <xf numFmtId="0" fontId="0" fillId="0" borderId="0" xfId="0" applyAlignment="1">
      <alignment horizontal="justify"/>
    </xf>
    <xf numFmtId="0" fontId="0" fillId="4" borderId="0" xfId="0" applyFill="1"/>
    <xf numFmtId="0" fontId="5" fillId="0" borderId="4" xfId="0" applyFont="1" applyFill="1" applyBorder="1" applyAlignment="1">
      <alignment textRotation="90"/>
    </xf>
    <xf numFmtId="0" fontId="0" fillId="0" borderId="0" xfId="0" applyFill="1" applyBorder="1"/>
    <xf numFmtId="0" fontId="0" fillId="0" borderId="2" xfId="0" applyFill="1" applyBorder="1"/>
    <xf numFmtId="0" fontId="0" fillId="0" borderId="5" xfId="0" applyFill="1" applyBorder="1"/>
    <xf numFmtId="0" fontId="0" fillId="0" borderId="3" xfId="0" applyFill="1" applyBorder="1"/>
    <xf numFmtId="0" fontId="4" fillId="3" borderId="0" xfId="0" applyFont="1" applyFill="1"/>
    <xf numFmtId="0" fontId="5" fillId="5" borderId="4" xfId="0" applyFont="1" applyFill="1" applyBorder="1" applyAlignment="1">
      <alignment textRotation="90"/>
    </xf>
    <xf numFmtId="0" fontId="5" fillId="4" borderId="4" xfId="0" applyFont="1" applyFill="1" applyBorder="1" applyAlignment="1">
      <alignment textRotation="90"/>
    </xf>
    <xf numFmtId="0" fontId="0" fillId="3" borderId="0" xfId="0" applyFill="1" applyBorder="1"/>
    <xf numFmtId="0" fontId="5" fillId="6" borderId="4" xfId="0" applyFont="1" applyFill="1" applyBorder="1" applyAlignment="1">
      <alignment textRotation="90"/>
    </xf>
    <xf numFmtId="0" fontId="5" fillId="7" borderId="4" xfId="0" applyFont="1" applyFill="1" applyBorder="1" applyAlignment="1">
      <alignment textRotation="90"/>
    </xf>
    <xf numFmtId="0" fontId="5" fillId="8" borderId="4" xfId="0" applyFont="1" applyFill="1" applyBorder="1" applyAlignment="1">
      <alignment textRotation="90"/>
    </xf>
    <xf numFmtId="0" fontId="5" fillId="9" borderId="4" xfId="0" applyFont="1" applyFill="1" applyBorder="1" applyAlignment="1">
      <alignment textRotation="90"/>
    </xf>
    <xf numFmtId="0" fontId="5" fillId="2" borderId="4" xfId="0" applyFont="1" applyFill="1" applyBorder="1" applyAlignment="1">
      <alignment textRotation="90"/>
    </xf>
    <xf numFmtId="0" fontId="5" fillId="10" borderId="4" xfId="0" applyFont="1" applyFill="1" applyBorder="1" applyAlignment="1">
      <alignment textRotation="90"/>
    </xf>
    <xf numFmtId="0" fontId="0" fillId="0" borderId="6" xfId="0" applyFill="1" applyBorder="1"/>
    <xf numFmtId="0" fontId="0" fillId="0" borderId="7" xfId="0" applyFill="1" applyBorder="1"/>
    <xf numFmtId="0" fontId="1" fillId="2" borderId="4" xfId="0" applyFont="1" applyFill="1" applyBorder="1" applyAlignment="1">
      <alignment wrapText="1"/>
    </xf>
    <xf numFmtId="0" fontId="1" fillId="0" borderId="4" xfId="0" applyFont="1" applyFill="1" applyBorder="1" applyAlignment="1">
      <alignment wrapText="1"/>
    </xf>
    <xf numFmtId="0" fontId="1" fillId="0" borderId="4" xfId="0" applyFont="1" applyFill="1" applyBorder="1"/>
    <xf numFmtId="0" fontId="0" fillId="11" borderId="0" xfId="0" applyFill="1"/>
    <xf numFmtId="0" fontId="0" fillId="12" borderId="0" xfId="0" applyFill="1" applyBorder="1"/>
    <xf numFmtId="0" fontId="5" fillId="2" borderId="8" xfId="0" applyFont="1" applyFill="1" applyBorder="1" applyAlignment="1">
      <alignment textRotation="90"/>
    </xf>
    <xf numFmtId="0" fontId="0" fillId="2" borderId="9" xfId="0" applyFill="1" applyBorder="1"/>
    <xf numFmtId="0" fontId="0" fillId="3" borderId="0" xfId="0" applyFill="1" applyAlignment="1">
      <alignment horizontal="justify"/>
    </xf>
    <xf numFmtId="0" fontId="0" fillId="13" borderId="0" xfId="0" applyFill="1" applyBorder="1"/>
    <xf numFmtId="0" fontId="0" fillId="4" borderId="0" xfId="0" applyFill="1" applyBorder="1"/>
    <xf numFmtId="0" fontId="6" fillId="4" borderId="0" xfId="0" applyFont="1" applyFill="1" applyBorder="1" applyAlignment="1"/>
    <xf numFmtId="0" fontId="0" fillId="0" borderId="0" xfId="0" applyFill="1"/>
    <xf numFmtId="0" fontId="0" fillId="0" borderId="0" xfId="0" applyFill="1" applyBorder="1" applyAlignment="1">
      <alignment horizontal="center"/>
    </xf>
    <xf numFmtId="0" fontId="9" fillId="4" borderId="0" xfId="0" applyFont="1" applyFill="1" applyBorder="1" applyAlignment="1">
      <alignment wrapText="1"/>
    </xf>
    <xf numFmtId="0" fontId="9" fillId="4" borderId="0" xfId="0" applyFont="1" applyFill="1" applyBorder="1" applyAlignment="1"/>
    <xf numFmtId="0" fontId="3" fillId="3" borderId="0" xfId="1" applyFont="1" applyFill="1" applyAlignment="1" applyProtection="1"/>
    <xf numFmtId="0" fontId="4" fillId="3" borderId="0" xfId="0" applyFont="1" applyFill="1" applyAlignment="1">
      <alignment horizontal="justify"/>
    </xf>
    <xf numFmtId="0" fontId="5" fillId="2" borderId="4" xfId="0" applyFont="1" applyFill="1" applyBorder="1" applyAlignment="1">
      <alignment horizontal="justify" textRotation="90"/>
    </xf>
    <xf numFmtId="0" fontId="4" fillId="4" borderId="0" xfId="0" applyFont="1" applyFill="1" applyAlignment="1">
      <alignment horizontal="justify"/>
    </xf>
    <xf numFmtId="0" fontId="0" fillId="4" borderId="0" xfId="0" applyFill="1" applyAlignment="1">
      <alignment horizontal="justify"/>
    </xf>
    <xf numFmtId="0" fontId="5" fillId="4" borderId="4" xfId="0" applyFont="1" applyFill="1" applyBorder="1" applyAlignment="1">
      <alignment horizontal="justify" textRotation="90"/>
    </xf>
    <xf numFmtId="0" fontId="5" fillId="6" borderId="4" xfId="0" applyFont="1" applyFill="1" applyBorder="1" applyAlignment="1">
      <alignment horizontal="justify" textRotation="90"/>
    </xf>
    <xf numFmtId="0" fontId="5" fillId="7" borderId="4" xfId="0" applyFont="1" applyFill="1" applyBorder="1" applyAlignment="1">
      <alignment horizontal="justify" textRotation="90"/>
    </xf>
    <xf numFmtId="0" fontId="5" fillId="8" borderId="4" xfId="0" applyFont="1" applyFill="1" applyBorder="1" applyAlignment="1">
      <alignment horizontal="justify" textRotation="90"/>
    </xf>
    <xf numFmtId="0" fontId="5" fillId="9" borderId="4" xfId="0" applyFont="1" applyFill="1" applyBorder="1" applyAlignment="1">
      <alignment horizontal="justify" textRotation="90"/>
    </xf>
    <xf numFmtId="0" fontId="5" fillId="10" borderId="4" xfId="0" applyFont="1" applyFill="1" applyBorder="1" applyAlignment="1">
      <alignment horizontal="justify" textRotation="90"/>
    </xf>
    <xf numFmtId="0" fontId="5" fillId="2" borderId="8" xfId="0" applyFont="1" applyFill="1" applyBorder="1" applyAlignment="1">
      <alignment horizontal="justify" textRotation="90"/>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xf numFmtId="0" fontId="0" fillId="0" borderId="12" xfId="0" applyFill="1" applyBorder="1"/>
    <xf numFmtId="0" fontId="0" fillId="0" borderId="3" xfId="0" applyFill="1" applyBorder="1" applyAlignment="1">
      <alignment horizontal="center"/>
    </xf>
    <xf numFmtId="0" fontId="0" fillId="0" borderId="8" xfId="0" applyFill="1" applyBorder="1"/>
    <xf numFmtId="0" fontId="12" fillId="0" borderId="7" xfId="0" applyFont="1" applyBorder="1"/>
    <xf numFmtId="0" fontId="12" fillId="0" borderId="0" xfId="0" applyFont="1"/>
    <xf numFmtId="0" fontId="12" fillId="0" borderId="0" xfId="0" applyFont="1" applyFill="1" applyBorder="1"/>
    <xf numFmtId="0" fontId="12" fillId="0" borderId="13" xfId="0" applyFont="1" applyBorder="1"/>
    <xf numFmtId="0" fontId="12" fillId="0" borderId="14" xfId="0" applyFont="1" applyBorder="1"/>
    <xf numFmtId="0" fontId="12" fillId="0" borderId="2" xfId="0" applyFont="1" applyBorder="1"/>
    <xf numFmtId="0" fontId="12" fillId="0" borderId="9" xfId="0" applyFont="1" applyBorder="1"/>
    <xf numFmtId="0" fontId="12" fillId="0" borderId="2" xfId="0" applyFont="1" applyFill="1" applyBorder="1"/>
    <xf numFmtId="0" fontId="12" fillId="0" borderId="9" xfId="0" applyFont="1" applyFill="1" applyBorder="1"/>
    <xf numFmtId="0" fontId="12" fillId="0" borderId="3" xfId="0" applyFont="1" applyFill="1" applyBorder="1"/>
    <xf numFmtId="0" fontId="12" fillId="0" borderId="15" xfId="0" applyFont="1" applyFill="1" applyBorder="1"/>
    <xf numFmtId="0" fontId="12" fillId="0" borderId="10" xfId="0" applyFont="1" applyFill="1" applyBorder="1"/>
    <xf numFmtId="0" fontId="12" fillId="0" borderId="0" xfId="0" applyFont="1" applyBorder="1"/>
    <xf numFmtId="0" fontId="0" fillId="0" borderId="8" xfId="0" applyFill="1" applyBorder="1" applyAlignment="1">
      <alignment horizontal="justify" textRotation="90"/>
    </xf>
    <xf numFmtId="0" fontId="0" fillId="0" borderId="11" xfId="0" applyFill="1" applyBorder="1" applyAlignment="1">
      <alignment horizontal="justify" textRotation="90"/>
    </xf>
    <xf numFmtId="0" fontId="0" fillId="0" borderId="12" xfId="0" applyFill="1" applyBorder="1" applyAlignment="1">
      <alignment horizontal="justify" textRotation="90"/>
    </xf>
    <xf numFmtId="0" fontId="0" fillId="0" borderId="4"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4" xfId="0" applyFill="1" applyBorder="1" applyAlignment="1">
      <alignment horizontal="justify" textRotation="90"/>
    </xf>
    <xf numFmtId="0" fontId="0" fillId="0" borderId="6"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2" fontId="0" fillId="0" borderId="7" xfId="0" applyNumberFormat="1" applyFill="1" applyBorder="1" applyAlignment="1">
      <alignment horizontal="center"/>
    </xf>
    <xf numFmtId="2" fontId="0" fillId="0" borderId="6" xfId="0" applyNumberFormat="1" applyFill="1" applyBorder="1" applyAlignment="1">
      <alignment horizontal="center"/>
    </xf>
    <xf numFmtId="2" fontId="0" fillId="0" borderId="3" xfId="0" applyNumberFormat="1" applyFill="1" applyBorder="1" applyAlignment="1">
      <alignment horizontal="center"/>
    </xf>
    <xf numFmtId="2" fontId="0" fillId="0" borderId="15" xfId="0" applyNumberFormat="1" applyFill="1" applyBorder="1" applyAlignment="1">
      <alignment horizontal="center"/>
    </xf>
    <xf numFmtId="0" fontId="1" fillId="0" borderId="11" xfId="0" applyFont="1" applyFill="1" applyBorder="1"/>
    <xf numFmtId="0" fontId="14" fillId="4" borderId="0" xfId="0" applyFont="1" applyFill="1" applyBorder="1" applyAlignment="1"/>
    <xf numFmtId="0" fontId="15" fillId="3" borderId="0" xfId="0" applyFont="1" applyFill="1" applyBorder="1" applyAlignment="1">
      <alignment horizontal="left"/>
    </xf>
    <xf numFmtId="0" fontId="0" fillId="0" borderId="9" xfId="0" applyFill="1" applyBorder="1"/>
    <xf numFmtId="0" fontId="0" fillId="0" borderId="10" xfId="0" applyFill="1" applyBorder="1"/>
    <xf numFmtId="0" fontId="0" fillId="0" borderId="15" xfId="0" applyFill="1" applyBorder="1"/>
    <xf numFmtId="0" fontId="0" fillId="0" borderId="13" xfId="0" applyFill="1" applyBorder="1"/>
    <xf numFmtId="0" fontId="0" fillId="2" borderId="0" xfId="0" applyFill="1" applyBorder="1"/>
    <xf numFmtId="0" fontId="0" fillId="0" borderId="14" xfId="0" applyFill="1" applyBorder="1"/>
    <xf numFmtId="0" fontId="1" fillId="12" borderId="0" xfId="0" applyFont="1" applyFill="1"/>
    <xf numFmtId="0" fontId="1" fillId="11" borderId="0" xfId="0" applyFont="1" applyFill="1"/>
    <xf numFmtId="0" fontId="1" fillId="11" borderId="0" xfId="0" applyFont="1" applyFill="1" applyAlignment="1">
      <alignment horizontal="justify"/>
    </xf>
    <xf numFmtId="0" fontId="1" fillId="14" borderId="0" xfId="0" applyFont="1" applyFill="1"/>
    <xf numFmtId="0" fontId="1" fillId="12" borderId="0" xfId="0" applyFont="1" applyFill="1" applyBorder="1"/>
    <xf numFmtId="0" fontId="1" fillId="13" borderId="0" xfId="0" applyFont="1" applyFill="1"/>
    <xf numFmtId="0" fontId="19" fillId="13" borderId="0" xfId="1" applyFont="1" applyFill="1" applyAlignment="1" applyProtection="1"/>
    <xf numFmtId="0" fontId="1" fillId="12" borderId="2" xfId="0" applyFont="1" applyFill="1" applyBorder="1"/>
    <xf numFmtId="0" fontId="1" fillId="0" borderId="0" xfId="0" applyFont="1" applyFill="1" applyBorder="1"/>
    <xf numFmtId="0" fontId="1" fillId="0" borderId="0" xfId="0" applyFont="1"/>
    <xf numFmtId="0" fontId="1" fillId="13" borderId="13" xfId="0" applyFont="1" applyFill="1" applyBorder="1" applyAlignment="1">
      <alignment horizontal="justify"/>
    </xf>
    <xf numFmtId="0" fontId="1" fillId="13" borderId="14" xfId="0" applyFont="1" applyFill="1" applyBorder="1" applyAlignment="1">
      <alignment horizontal="justify"/>
    </xf>
    <xf numFmtId="0" fontId="1" fillId="12" borderId="0" xfId="0" applyFont="1" applyFill="1" applyBorder="1" applyAlignment="1">
      <alignment horizontal="justify"/>
    </xf>
    <xf numFmtId="0" fontId="1" fillId="2" borderId="4" xfId="0" applyFont="1" applyFill="1" applyBorder="1" applyAlignment="1">
      <alignment horizontal="justify"/>
    </xf>
    <xf numFmtId="0" fontId="1" fillId="0" borderId="0" xfId="0" applyFont="1" applyFill="1"/>
    <xf numFmtId="0" fontId="1" fillId="0" borderId="0" xfId="0" applyFont="1" applyAlignment="1">
      <alignment horizontal="justify"/>
    </xf>
    <xf numFmtId="0" fontId="1" fillId="0" borderId="0" xfId="0" applyFont="1" applyBorder="1"/>
    <xf numFmtId="0" fontId="1" fillId="0" borderId="0" xfId="0" applyFont="1" applyFill="1" applyBorder="1" applyAlignment="1">
      <alignment horizontal="center"/>
    </xf>
    <xf numFmtId="0" fontId="1" fillId="0" borderId="9" xfId="0" applyFont="1" applyFill="1" applyBorder="1" applyAlignment="1">
      <alignment horizontal="center"/>
    </xf>
    <xf numFmtId="0" fontId="1" fillId="2" borderId="4" xfId="0" applyFont="1" applyFill="1" applyBorder="1"/>
    <xf numFmtId="0" fontId="1" fillId="3" borderId="4" xfId="0" applyFont="1" applyFill="1" applyBorder="1" applyAlignment="1">
      <alignment horizontal="justify" textRotation="90"/>
    </xf>
    <xf numFmtId="0" fontId="1" fillId="4" borderId="4" xfId="0" applyFont="1" applyFill="1" applyBorder="1" applyAlignment="1">
      <alignment horizontal="justify" textRotation="90"/>
    </xf>
    <xf numFmtId="0" fontId="1" fillId="13" borderId="4" xfId="0" applyFont="1" applyFill="1" applyBorder="1" applyAlignment="1">
      <alignment horizontal="justify" textRotation="90"/>
    </xf>
    <xf numFmtId="0" fontId="1" fillId="0" borderId="4" xfId="0" applyFont="1" applyBorder="1" applyAlignment="1">
      <alignment horizontal="justify" textRotation="90"/>
    </xf>
    <xf numFmtId="0" fontId="1" fillId="4" borderId="5" xfId="0" applyFont="1" applyFill="1" applyBorder="1"/>
    <xf numFmtId="0" fontId="1" fillId="0" borderId="0" xfId="0" applyFont="1" applyBorder="1" applyAlignment="1">
      <alignment horizontal="center"/>
    </xf>
    <xf numFmtId="0" fontId="1" fillId="2" borderId="2" xfId="0" applyFont="1" applyFill="1" applyBorder="1"/>
    <xf numFmtId="0" fontId="1" fillId="0" borderId="4" xfId="0" applyFont="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0" borderId="5" xfId="0" applyFont="1" applyBorder="1" applyAlignment="1">
      <alignment horizontal="center"/>
    </xf>
    <xf numFmtId="0" fontId="1" fillId="2" borderId="1" xfId="0" applyFont="1" applyFill="1" applyBorder="1"/>
    <xf numFmtId="0" fontId="1" fillId="7" borderId="0" xfId="0" applyFont="1" applyFill="1" applyBorder="1"/>
    <xf numFmtId="0" fontId="1" fillId="4" borderId="4" xfId="0" applyFont="1" applyFill="1" applyBorder="1"/>
    <xf numFmtId="0" fontId="1" fillId="2" borderId="0" xfId="0" applyFont="1" applyFill="1" applyBorder="1"/>
    <xf numFmtId="0" fontId="1" fillId="2" borderId="9" xfId="0" applyFont="1" applyFill="1" applyBorder="1" applyAlignment="1">
      <alignment horizontal="center"/>
    </xf>
    <xf numFmtId="0" fontId="1" fillId="7" borderId="0" xfId="0" applyFont="1" applyFill="1" applyBorder="1" applyAlignment="1">
      <alignment horizontal="justify"/>
    </xf>
    <xf numFmtId="0" fontId="1" fillId="2" borderId="9" xfId="0" applyFont="1" applyFill="1" applyBorder="1"/>
    <xf numFmtId="0" fontId="1" fillId="12" borderId="0" xfId="0" applyFont="1" applyFill="1" applyBorder="1" applyAlignment="1">
      <alignment horizontal="center"/>
    </xf>
    <xf numFmtId="0" fontId="1" fillId="3" borderId="0" xfId="0" applyFont="1" applyFill="1"/>
    <xf numFmtId="0" fontId="1" fillId="4" borderId="13" xfId="0" applyFont="1" applyFill="1" applyBorder="1" applyAlignment="1">
      <alignment horizontal="justify"/>
    </xf>
    <xf numFmtId="0" fontId="1" fillId="4" borderId="14" xfId="0" applyFont="1" applyFill="1" applyBorder="1" applyAlignment="1">
      <alignment horizontal="justify"/>
    </xf>
    <xf numFmtId="0" fontId="1" fillId="7" borderId="9" xfId="0" applyFont="1" applyFill="1" applyBorder="1" applyAlignment="1">
      <alignment horizontal="justify"/>
    </xf>
    <xf numFmtId="0" fontId="1" fillId="7" borderId="2" xfId="0" applyFont="1" applyFill="1" applyBorder="1"/>
    <xf numFmtId="0" fontId="1" fillId="0" borderId="9" xfId="0" applyFont="1" applyFill="1" applyBorder="1"/>
    <xf numFmtId="0" fontId="1" fillId="4" borderId="0" xfId="0" applyFont="1" applyFill="1" applyBorder="1"/>
    <xf numFmtId="0" fontId="1" fillId="15" borderId="0" xfId="0" applyFont="1" applyFill="1" applyBorder="1" applyAlignment="1">
      <alignment horizontal="center"/>
    </xf>
    <xf numFmtId="0" fontId="1" fillId="15" borderId="9" xfId="0" applyFont="1" applyFill="1" applyBorder="1" applyAlignment="1">
      <alignment horizontal="center"/>
    </xf>
    <xf numFmtId="0" fontId="1" fillId="7" borderId="3" xfId="0" applyFont="1" applyFill="1" applyBorder="1"/>
    <xf numFmtId="0" fontId="1" fillId="0" borderId="10" xfId="0" applyFont="1" applyBorder="1"/>
    <xf numFmtId="0" fontId="1" fillId="0" borderId="15" xfId="0" applyFont="1" applyFill="1" applyBorder="1"/>
    <xf numFmtId="0" fontId="1" fillId="15" borderId="10" xfId="0" applyFont="1" applyFill="1" applyBorder="1" applyAlignment="1">
      <alignment horizontal="center"/>
    </xf>
    <xf numFmtId="0" fontId="1" fillId="15" borderId="15" xfId="0" applyFont="1" applyFill="1" applyBorder="1" applyAlignment="1">
      <alignment horizontal="center"/>
    </xf>
    <xf numFmtId="0" fontId="1" fillId="4" borderId="0" xfId="0" applyFont="1" applyFill="1" applyBorder="1" applyAlignment="1">
      <alignment horizontal="justify"/>
    </xf>
    <xf numFmtId="0" fontId="1" fillId="8" borderId="13" xfId="0" applyFont="1" applyFill="1" applyBorder="1" applyAlignment="1">
      <alignment horizontal="justify"/>
    </xf>
    <xf numFmtId="0" fontId="1" fillId="8" borderId="14" xfId="0" applyFont="1" applyFill="1" applyBorder="1" applyAlignment="1">
      <alignment horizontal="justify"/>
    </xf>
    <xf numFmtId="0" fontId="1" fillId="15" borderId="2" xfId="0" applyFont="1" applyFill="1" applyBorder="1"/>
    <xf numFmtId="0" fontId="1" fillId="2" borderId="3" xfId="0" applyFont="1" applyFill="1" applyBorder="1"/>
    <xf numFmtId="0" fontId="1" fillId="15" borderId="3" xfId="0" applyFont="1" applyFill="1" applyBorder="1"/>
    <xf numFmtId="0" fontId="1" fillId="4" borderId="0" xfId="0" applyFont="1" applyFill="1"/>
    <xf numFmtId="0" fontId="1" fillId="0" borderId="6" xfId="0" applyFont="1" applyFill="1" applyBorder="1" applyAlignment="1">
      <alignment horizontal="center"/>
    </xf>
    <xf numFmtId="0" fontId="1" fillId="2" borderId="6" xfId="0" applyFont="1" applyFill="1" applyBorder="1" applyAlignment="1">
      <alignment horizontal="center"/>
    </xf>
    <xf numFmtId="0" fontId="1" fillId="13" borderId="8" xfId="0" applyFont="1" applyFill="1" applyBorder="1"/>
    <xf numFmtId="2" fontId="1" fillId="13" borderId="4" xfId="0" applyNumberFormat="1" applyFont="1" applyFill="1" applyBorder="1" applyAlignment="1">
      <alignment horizontal="center"/>
    </xf>
    <xf numFmtId="2" fontId="1" fillId="13" borderId="7" xfId="0" applyNumberFormat="1"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xf numFmtId="0" fontId="1" fillId="2" borderId="11" xfId="0" applyFont="1" applyFill="1" applyBorder="1"/>
    <xf numFmtId="0" fontId="1" fillId="13" borderId="4" xfId="0" applyFont="1" applyFill="1" applyBorder="1"/>
    <xf numFmtId="0" fontId="1" fillId="11" borderId="0" xfId="0" applyFont="1" applyFill="1" applyAlignment="1">
      <alignment horizontal="center"/>
    </xf>
    <xf numFmtId="0" fontId="1" fillId="4" borderId="0" xfId="0" applyFont="1" applyFill="1" applyBorder="1" applyAlignment="1">
      <alignment horizontal="center"/>
    </xf>
    <xf numFmtId="0" fontId="1" fillId="2" borderId="8" xfId="0" applyFont="1" applyFill="1" applyBorder="1" applyAlignment="1">
      <alignment horizontal="center"/>
    </xf>
    <xf numFmtId="0" fontId="1" fillId="4" borderId="0" xfId="0" applyFont="1" applyFill="1" applyAlignment="1">
      <alignment horizontal="justify"/>
    </xf>
    <xf numFmtId="0" fontId="1" fillId="2" borderId="8" xfId="0" applyFont="1" applyFill="1" applyBorder="1"/>
    <xf numFmtId="0" fontId="1" fillId="11" borderId="0" xfId="0" applyFont="1" applyFill="1" applyBorder="1" applyAlignment="1">
      <alignment horizontal="justify"/>
    </xf>
    <xf numFmtId="0" fontId="1" fillId="0" borderId="0" xfId="0" applyFont="1" applyFill="1" applyBorder="1" applyAlignment="1">
      <alignment horizontal="center" wrapText="1"/>
    </xf>
    <xf numFmtId="0" fontId="1" fillId="4" borderId="16" xfId="0" applyFont="1" applyFill="1" applyBorder="1" applyAlignment="1">
      <alignment horizontal="center" wrapText="1"/>
    </xf>
    <xf numFmtId="0" fontId="1" fillId="4" borderId="17" xfId="0" applyFont="1" applyFill="1" applyBorder="1" applyAlignment="1">
      <alignment horizontal="center" wrapText="1"/>
    </xf>
    <xf numFmtId="0" fontId="1" fillId="4" borderId="18" xfId="0" applyFont="1" applyFill="1" applyBorder="1" applyAlignment="1">
      <alignment horizontal="center" wrapText="1"/>
    </xf>
    <xf numFmtId="0" fontId="1" fillId="0" borderId="16" xfId="0" applyFont="1" applyFill="1" applyBorder="1" applyAlignment="1">
      <alignment horizontal="center" wrapText="1"/>
    </xf>
    <xf numFmtId="0" fontId="1" fillId="4" borderId="19" xfId="0" applyFont="1" applyFill="1" applyBorder="1" applyAlignment="1">
      <alignment horizontal="center" wrapText="1"/>
    </xf>
    <xf numFmtId="0" fontId="1" fillId="4" borderId="20" xfId="0" applyFont="1" applyFill="1" applyBorder="1" applyAlignment="1">
      <alignment horizontal="center" wrapText="1"/>
    </xf>
    <xf numFmtId="0" fontId="1" fillId="0" borderId="16" xfId="0" applyFont="1" applyFill="1" applyBorder="1" applyAlignment="1">
      <alignment horizontal="right" wrapText="1"/>
    </xf>
    <xf numFmtId="0" fontId="1" fillId="0" borderId="19" xfId="0" applyFont="1" applyFill="1" applyBorder="1" applyAlignment="1">
      <alignment horizontal="right" wrapText="1"/>
    </xf>
    <xf numFmtId="0" fontId="1" fillId="13" borderId="0" xfId="0" applyFont="1" applyFill="1" applyBorder="1" applyAlignment="1">
      <alignment horizontal="right" wrapText="1"/>
    </xf>
    <xf numFmtId="0" fontId="1" fillId="13" borderId="0" xfId="0" applyFont="1" applyFill="1" applyBorder="1" applyAlignment="1">
      <alignment horizontal="center" wrapText="1"/>
    </xf>
    <xf numFmtId="0" fontId="1" fillId="0" borderId="1" xfId="0" applyFont="1" applyBorder="1" applyAlignment="1">
      <alignment horizontal="center"/>
    </xf>
    <xf numFmtId="0" fontId="10" fillId="3" borderId="0" xfId="0" applyFont="1" applyFill="1"/>
    <xf numFmtId="0" fontId="23" fillId="12" borderId="0" xfId="0" applyFont="1" applyFill="1" applyBorder="1"/>
    <xf numFmtId="0" fontId="1" fillId="2" borderId="7"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2" xfId="0" applyFont="1" applyFill="1" applyBorder="1" applyAlignment="1">
      <alignment horizontal="center"/>
    </xf>
    <xf numFmtId="0" fontId="1" fillId="2" borderId="10" xfId="0" applyFont="1" applyFill="1" applyBorder="1"/>
    <xf numFmtId="0" fontId="1" fillId="2" borderId="15" xfId="0" applyFont="1" applyFill="1" applyBorder="1"/>
    <xf numFmtId="0" fontId="1" fillId="0" borderId="10" xfId="0" applyFont="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15" xfId="0" applyFont="1" applyFill="1" applyBorder="1" applyAlignment="1">
      <alignment horizontal="center"/>
    </xf>
    <xf numFmtId="2" fontId="1" fillId="0" borderId="0" xfId="0" applyNumberFormat="1" applyFont="1" applyFill="1" applyBorder="1" applyAlignment="1">
      <alignment horizontal="center"/>
    </xf>
    <xf numFmtId="2" fontId="1" fillId="0" borderId="9" xfId="0" applyNumberFormat="1" applyFont="1" applyFill="1" applyBorder="1" applyAlignment="1">
      <alignment horizontal="center"/>
    </xf>
    <xf numFmtId="0" fontId="1" fillId="0" borderId="10" xfId="0" applyFont="1" applyFill="1" applyBorder="1"/>
    <xf numFmtId="2" fontId="0" fillId="0" borderId="4" xfId="0" applyNumberFormat="1" applyFill="1" applyBorder="1" applyAlignment="1">
      <alignment horizontal="center"/>
    </xf>
    <xf numFmtId="0" fontId="0" fillId="0" borderId="11" xfId="0" applyFill="1" applyBorder="1" applyAlignment="1">
      <alignment horizontal="center"/>
    </xf>
    <xf numFmtId="0" fontId="0" fillId="0" borderId="4" xfId="0"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2" borderId="2"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1" fillId="2" borderId="7" xfId="0" applyFont="1" applyFill="1" applyBorder="1"/>
    <xf numFmtId="0" fontId="1" fillId="2" borderId="13" xfId="0" applyFont="1" applyFill="1" applyBorder="1"/>
    <xf numFmtId="0" fontId="1" fillId="2" borderId="14" xfId="0" applyFont="1" applyFill="1" applyBorder="1"/>
    <xf numFmtId="0" fontId="1" fillId="2" borderId="3" xfId="0" applyFont="1" applyFill="1" applyBorder="1" applyAlignment="1">
      <alignment horizontal="center"/>
    </xf>
    <xf numFmtId="0" fontId="1" fillId="2" borderId="10" xfId="0" applyFont="1" applyFill="1" applyBorder="1" applyAlignment="1">
      <alignment horizontal="center"/>
    </xf>
    <xf numFmtId="0" fontId="1" fillId="2" borderId="15" xfId="0" applyFont="1" applyFill="1" applyBorder="1" applyAlignment="1">
      <alignment horizontal="center"/>
    </xf>
    <xf numFmtId="0" fontId="0" fillId="0" borderId="7" xfId="0" applyFill="1" applyBorder="1" applyAlignment="1">
      <alignment vertical="center" wrapText="1"/>
    </xf>
    <xf numFmtId="0" fontId="0" fillId="0" borderId="3" xfId="0" applyFill="1" applyBorder="1" applyAlignment="1">
      <alignment vertical="center" wrapText="1"/>
    </xf>
    <xf numFmtId="0" fontId="0" fillId="0" borderId="13" xfId="0" applyFill="1" applyBorder="1" applyAlignment="1">
      <alignment horizontal="justify" textRotation="90"/>
    </xf>
    <xf numFmtId="0" fontId="0" fillId="0" borderId="6" xfId="0" applyFill="1" applyBorder="1" applyAlignment="1">
      <alignment horizontal="justify" textRotation="90"/>
    </xf>
    <xf numFmtId="0" fontId="0" fillId="0" borderId="14" xfId="0" applyFill="1" applyBorder="1" applyAlignment="1">
      <alignment horizontal="justify" textRotation="90"/>
    </xf>
    <xf numFmtId="0" fontId="5" fillId="0" borderId="6" xfId="0" applyFont="1" applyFill="1" applyBorder="1" applyAlignment="1">
      <alignment textRotation="90"/>
    </xf>
    <xf numFmtId="0" fontId="0" fillId="8" borderId="0" xfId="0" applyFill="1" applyBorder="1"/>
    <xf numFmtId="0" fontId="1" fillId="7" borderId="2" xfId="0" applyFont="1" applyFill="1" applyBorder="1" applyAlignment="1">
      <alignment horizontal="justify"/>
    </xf>
    <xf numFmtId="0" fontId="0" fillId="12" borderId="0" xfId="0" applyFill="1" applyBorder="1" applyAlignment="1">
      <alignment horizontal="justify"/>
    </xf>
    <xf numFmtId="0" fontId="1" fillId="0" borderId="9" xfId="0" applyFont="1" applyBorder="1" applyAlignment="1">
      <alignment horizontal="center"/>
    </xf>
    <xf numFmtId="0" fontId="1" fillId="0" borderId="12" xfId="0" applyFont="1" applyBorder="1" applyAlignment="1">
      <alignment horizontal="center"/>
    </xf>
    <xf numFmtId="0" fontId="1" fillId="0" borderId="12" xfId="0" applyFont="1" applyFill="1" applyBorder="1" applyAlignment="1">
      <alignment horizontal="center"/>
    </xf>
    <xf numFmtId="0" fontId="1" fillId="0" borderId="14" xfId="0" applyFont="1" applyFill="1" applyBorder="1" applyAlignment="1">
      <alignment horizontal="center"/>
    </xf>
    <xf numFmtId="0" fontId="1" fillId="13" borderId="3" xfId="0" applyFont="1" applyFill="1" applyBorder="1"/>
    <xf numFmtId="0" fontId="1" fillId="2" borderId="6" xfId="0" applyFont="1" applyFill="1" applyBorder="1"/>
    <xf numFmtId="0" fontId="1" fillId="2" borderId="5" xfId="0" applyFont="1" applyFill="1" applyBorder="1"/>
    <xf numFmtId="0" fontId="1" fillId="12" borderId="0" xfId="0" applyFont="1" applyFill="1" applyAlignment="1">
      <alignment horizontal="justify"/>
    </xf>
    <xf numFmtId="0" fontId="0" fillId="16" borderId="0" xfId="0" applyFill="1"/>
    <xf numFmtId="0" fontId="11" fillId="16" borderId="0" xfId="0" applyFont="1" applyFill="1"/>
    <xf numFmtId="0" fontId="26" fillId="3" borderId="0" xfId="0" applyFont="1" applyFill="1"/>
    <xf numFmtId="0" fontId="5" fillId="5" borderId="6" xfId="0" applyFont="1" applyFill="1" applyBorder="1" applyAlignment="1">
      <alignment horizontal="justify" textRotation="90"/>
    </xf>
    <xf numFmtId="0" fontId="0" fillId="2" borderId="7" xfId="0" applyFill="1" applyBorder="1" applyAlignment="1">
      <alignment horizontal="center"/>
    </xf>
    <xf numFmtId="0" fontId="0" fillId="2" borderId="6" xfId="0" applyFill="1" applyBorder="1" applyAlignment="1">
      <alignment horizontal="center"/>
    </xf>
    <xf numFmtId="0" fontId="0" fillId="2" borderId="14" xfId="0" applyFill="1" applyBorder="1" applyAlignment="1">
      <alignment horizontal="center"/>
    </xf>
    <xf numFmtId="0" fontId="0" fillId="2" borderId="7" xfId="0" applyFill="1" applyBorder="1"/>
    <xf numFmtId="0" fontId="0" fillId="2" borderId="13"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5" xfId="0" applyFill="1" applyBorder="1" applyAlignment="1">
      <alignment horizontal="center"/>
    </xf>
    <xf numFmtId="0" fontId="12" fillId="0" borderId="15" xfId="0" applyFont="1" applyBorder="1"/>
    <xf numFmtId="0" fontId="26" fillId="3" borderId="0" xfId="0" applyFont="1" applyFill="1" applyBorder="1"/>
    <xf numFmtId="0" fontId="5" fillId="5" borderId="6" xfId="0" applyFont="1" applyFill="1" applyBorder="1" applyAlignment="1">
      <alignment textRotation="90"/>
    </xf>
    <xf numFmtId="0" fontId="12" fillId="0" borderId="6" xfId="0" applyFont="1" applyBorder="1"/>
    <xf numFmtId="0" fontId="12" fillId="0" borderId="1" xfId="0" applyFont="1" applyBorder="1"/>
    <xf numFmtId="0" fontId="12" fillId="0" borderId="5" xfId="0" applyFont="1" applyBorder="1"/>
    <xf numFmtId="0" fontId="1" fillId="0" borderId="15" xfId="0" applyFont="1" applyBorder="1" applyAlignment="1">
      <alignment horizontal="center"/>
    </xf>
    <xf numFmtId="0" fontId="1" fillId="4" borderId="2" xfId="0" applyFont="1" applyFill="1" applyBorder="1" applyAlignment="1">
      <alignment horizontal="center"/>
    </xf>
    <xf numFmtId="0" fontId="1" fillId="4" borderId="0" xfId="0" applyFont="1" applyFill="1" applyAlignment="1">
      <alignment horizontal="center"/>
    </xf>
    <xf numFmtId="0" fontId="28" fillId="4" borderId="0" xfId="0" applyFont="1" applyFill="1"/>
    <xf numFmtId="0" fontId="5" fillId="17" borderId="8" xfId="0" applyFont="1" applyFill="1" applyBorder="1" applyAlignment="1">
      <alignment textRotation="90"/>
    </xf>
    <xf numFmtId="0" fontId="12" fillId="0" borderId="5" xfId="0" applyFont="1" applyFill="1" applyBorder="1"/>
    <xf numFmtId="0" fontId="1" fillId="0" borderId="1" xfId="0" applyFont="1" applyFill="1" applyBorder="1" applyAlignment="1">
      <alignment horizontal="center"/>
    </xf>
    <xf numFmtId="0" fontId="1" fillId="4" borderId="0" xfId="0" applyFont="1" applyFill="1" applyBorder="1"/>
    <xf numFmtId="0" fontId="1" fillId="7" borderId="0" xfId="0" applyFont="1" applyFill="1" applyBorder="1"/>
    <xf numFmtId="0" fontId="0" fillId="3" borderId="0" xfId="0" applyFill="1" applyBorder="1" applyAlignment="1">
      <alignment horizontal="justify"/>
    </xf>
    <xf numFmtId="0" fontId="1" fillId="3" borderId="0" xfId="0" applyFont="1" applyFill="1" applyBorder="1" applyAlignment="1">
      <alignment horizontal="justify"/>
    </xf>
    <xf numFmtId="0" fontId="18" fillId="13" borderId="0" xfId="0" applyFont="1" applyFill="1" applyBorder="1"/>
    <xf numFmtId="0" fontId="0" fillId="13" borderId="0" xfId="0" applyFill="1" applyBorder="1" applyAlignment="1">
      <alignment horizontal="justify"/>
    </xf>
    <xf numFmtId="0" fontId="0" fillId="13" borderId="0" xfId="0" applyFill="1" applyBorder="1"/>
    <xf numFmtId="0" fontId="17" fillId="13" borderId="0" xfId="0" applyFont="1" applyFill="1" applyBorder="1"/>
    <xf numFmtId="0" fontId="13" fillId="4" borderId="0" xfId="0" applyFont="1" applyFill="1" applyBorder="1" applyAlignment="1"/>
    <xf numFmtId="0" fontId="6" fillId="4" borderId="0" xfId="0" applyFont="1" applyFill="1" applyBorder="1" applyAlignment="1"/>
    <xf numFmtId="0" fontId="0" fillId="4" borderId="0" xfId="0" applyFill="1" applyBorder="1" applyAlignment="1">
      <alignment horizontal="justify"/>
    </xf>
    <xf numFmtId="0" fontId="16" fillId="13" borderId="0" xfId="0" applyFont="1" applyFill="1" applyBorder="1"/>
    <xf numFmtId="0" fontId="27" fillId="3" borderId="0" xfId="0" applyFont="1" applyFill="1" applyAlignment="1">
      <alignment horizontal="justify"/>
    </xf>
    <xf numFmtId="0" fontId="6" fillId="3" borderId="0" xfId="0" applyFont="1" applyFill="1" applyAlignment="1">
      <alignment horizontal="justify"/>
    </xf>
    <xf numFmtId="0" fontId="4" fillId="3" borderId="0" xfId="0" applyFont="1" applyFill="1" applyAlignment="1">
      <alignment horizontal="justify"/>
    </xf>
    <xf numFmtId="0" fontId="2" fillId="2" borderId="8"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0" fillId="3" borderId="2" xfId="0" applyFill="1" applyBorder="1" applyAlignment="1">
      <alignment horizontal="justify"/>
    </xf>
    <xf numFmtId="0" fontId="0" fillId="3" borderId="0" xfId="0" applyFill="1" applyAlignment="1">
      <alignment horizontal="justify"/>
    </xf>
    <xf numFmtId="0" fontId="5" fillId="5" borderId="8" xfId="0" applyFont="1" applyFill="1" applyBorder="1" applyAlignment="1">
      <alignment horizontal="center" vertical="center" textRotation="90" wrapText="1"/>
    </xf>
    <xf numFmtId="0" fontId="5" fillId="5" borderId="12" xfId="0" applyFont="1" applyFill="1" applyBorder="1" applyAlignment="1">
      <alignment horizontal="center" vertical="center" textRotation="90" wrapText="1"/>
    </xf>
    <xf numFmtId="0" fontId="5" fillId="4" borderId="8" xfId="0" applyFont="1" applyFill="1" applyBorder="1" applyAlignment="1">
      <alignment horizontal="center" vertical="center" textRotation="90" wrapText="1"/>
    </xf>
    <xf numFmtId="0" fontId="5" fillId="4" borderId="12" xfId="0" applyFont="1" applyFill="1" applyBorder="1" applyAlignment="1">
      <alignment horizontal="center" vertical="center" textRotation="90" wrapText="1"/>
    </xf>
    <xf numFmtId="0" fontId="5" fillId="6" borderId="8" xfId="0" applyFont="1" applyFill="1" applyBorder="1" applyAlignment="1">
      <alignment horizontal="center" vertical="center" textRotation="90" wrapText="1"/>
    </xf>
    <xf numFmtId="0" fontId="5" fillId="6" borderId="12" xfId="0" applyFont="1" applyFill="1" applyBorder="1" applyAlignment="1">
      <alignment horizontal="center" vertical="center" textRotation="90" wrapText="1"/>
    </xf>
    <xf numFmtId="0" fontId="5" fillId="7" borderId="8" xfId="0" applyFont="1" applyFill="1" applyBorder="1" applyAlignment="1">
      <alignment horizontal="center" vertical="center" textRotation="90" wrapText="1"/>
    </xf>
    <xf numFmtId="0" fontId="5" fillId="7" borderId="12" xfId="0" applyFont="1" applyFill="1" applyBorder="1" applyAlignment="1">
      <alignment horizontal="center" vertical="center" textRotation="90" wrapText="1"/>
    </xf>
    <xf numFmtId="0" fontId="5" fillId="8" borderId="8" xfId="0" applyFont="1" applyFill="1" applyBorder="1" applyAlignment="1">
      <alignment horizontal="center" vertical="center" textRotation="90" wrapText="1"/>
    </xf>
    <xf numFmtId="0" fontId="5" fillId="8" borderId="12" xfId="0" applyFont="1" applyFill="1" applyBorder="1" applyAlignment="1">
      <alignment horizontal="center" vertical="center" textRotation="90" wrapText="1"/>
    </xf>
    <xf numFmtId="0" fontId="5" fillId="9" borderId="8" xfId="0" applyFont="1" applyFill="1" applyBorder="1" applyAlignment="1">
      <alignment horizontal="center" vertical="center" textRotation="90" wrapText="1"/>
    </xf>
    <xf numFmtId="0" fontId="5" fillId="9" borderId="12"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5" fillId="10" borderId="8" xfId="0" applyFont="1" applyFill="1" applyBorder="1" applyAlignment="1">
      <alignment horizontal="center" vertical="center" textRotation="90" wrapText="1"/>
    </xf>
    <xf numFmtId="0" fontId="5" fillId="10" borderId="12" xfId="0" applyFont="1" applyFill="1" applyBorder="1" applyAlignment="1">
      <alignment horizontal="center" vertical="center" textRotation="90" wrapText="1"/>
    </xf>
    <xf numFmtId="0" fontId="5" fillId="17" borderId="8" xfId="0" applyFont="1" applyFill="1" applyBorder="1" applyAlignment="1">
      <alignment horizontal="center" vertical="center" textRotation="90" wrapText="1"/>
    </xf>
    <xf numFmtId="0" fontId="5" fillId="17" borderId="12" xfId="0" applyFont="1" applyFill="1" applyBorder="1" applyAlignment="1">
      <alignment horizontal="center" vertical="center" textRotation="90" wrapText="1"/>
    </xf>
    <xf numFmtId="0" fontId="0" fillId="4" borderId="0" xfId="0" applyFill="1" applyAlignment="1">
      <alignment horizontal="justify"/>
    </xf>
    <xf numFmtId="0" fontId="27" fillId="4" borderId="0" xfId="0" applyFont="1" applyFill="1" applyAlignment="1">
      <alignment horizontal="justify"/>
    </xf>
    <xf numFmtId="0" fontId="4" fillId="4" borderId="0" xfId="0" applyFont="1" applyFill="1" applyAlignment="1">
      <alignment horizontal="justify"/>
    </xf>
    <xf numFmtId="0" fontId="24" fillId="4" borderId="2" xfId="0" applyFont="1" applyFill="1" applyBorder="1" applyAlignment="1">
      <alignment horizontal="justify"/>
    </xf>
    <xf numFmtId="0" fontId="24" fillId="4" borderId="0" xfId="0" applyFont="1" applyFill="1" applyBorder="1" applyAlignment="1">
      <alignment horizontal="justify"/>
    </xf>
    <xf numFmtId="0" fontId="28" fillId="0" borderId="0" xfId="0" applyFont="1" applyAlignment="1">
      <alignment horizontal="justify"/>
    </xf>
    <xf numFmtId="0" fontId="0" fillId="0" borderId="8" xfId="0" applyFill="1" applyBorder="1"/>
    <xf numFmtId="0" fontId="0" fillId="0" borderId="11" xfId="0" applyFill="1" applyBorder="1"/>
    <xf numFmtId="0" fontId="0" fillId="8" borderId="0" xfId="0" applyFill="1" applyBorder="1"/>
    <xf numFmtId="0" fontId="0" fillId="0" borderId="12" xfId="0" applyFill="1" applyBorder="1"/>
    <xf numFmtId="0" fontId="0" fillId="0" borderId="7" xfId="0" applyFill="1" applyBorder="1" applyAlignment="1">
      <alignment horizontal="justify"/>
    </xf>
    <xf numFmtId="0" fontId="0" fillId="0" borderId="14" xfId="0" applyFill="1" applyBorder="1" applyAlignment="1">
      <alignment horizontal="justify"/>
    </xf>
    <xf numFmtId="2" fontId="0" fillId="0" borderId="7" xfId="0" applyNumberFormat="1" applyFill="1" applyBorder="1" applyAlignment="1">
      <alignment horizontal="center"/>
    </xf>
    <xf numFmtId="2" fontId="0" fillId="0" borderId="14" xfId="0" applyNumberFormat="1" applyFill="1" applyBorder="1" applyAlignment="1">
      <alignment horizontal="center"/>
    </xf>
    <xf numFmtId="2" fontId="0" fillId="0" borderId="2" xfId="0" applyNumberFormat="1" applyFill="1" applyBorder="1" applyAlignment="1">
      <alignment horizontal="center"/>
    </xf>
    <xf numFmtId="2" fontId="0" fillId="0" borderId="9" xfId="0" applyNumberFormat="1" applyFill="1" applyBorder="1" applyAlignment="1">
      <alignment horizontal="center"/>
    </xf>
    <xf numFmtId="0" fontId="0" fillId="0" borderId="8" xfId="0" applyFill="1" applyBorder="1" applyAlignment="1">
      <alignment horizontal="justify"/>
    </xf>
    <xf numFmtId="0" fontId="0" fillId="0" borderId="12" xfId="0" applyFill="1" applyBorder="1" applyAlignment="1">
      <alignment horizontal="justify"/>
    </xf>
    <xf numFmtId="0" fontId="0" fillId="0" borderId="13" xfId="0" applyFill="1" applyBorder="1" applyAlignment="1">
      <alignment horizontal="justify"/>
    </xf>
    <xf numFmtId="0" fontId="0" fillId="0" borderId="3" xfId="0" applyFill="1" applyBorder="1" applyAlignment="1">
      <alignment horizontal="justify"/>
    </xf>
    <xf numFmtId="0" fontId="0" fillId="0" borderId="10" xfId="0" applyFill="1" applyBorder="1" applyAlignment="1">
      <alignment horizontal="justify"/>
    </xf>
    <xf numFmtId="0" fontId="0" fillId="0" borderId="15" xfId="0" applyFill="1" applyBorder="1" applyAlignment="1">
      <alignment horizontal="justify"/>
    </xf>
    <xf numFmtId="0" fontId="0" fillId="0" borderId="7" xfId="0" applyFill="1" applyBorder="1"/>
    <xf numFmtId="0" fontId="0" fillId="0" borderId="14" xfId="0" applyFill="1" applyBorder="1"/>
    <xf numFmtId="0" fontId="0" fillId="8" borderId="0" xfId="0" applyFill="1" applyBorder="1" applyAlignment="1">
      <alignment horizontal="justify"/>
    </xf>
    <xf numFmtId="0" fontId="10" fillId="2" borderId="0" xfId="0" applyFont="1" applyFill="1" applyBorder="1"/>
    <xf numFmtId="0" fontId="25" fillId="4" borderId="0" xfId="0" applyFont="1" applyFill="1" applyBorder="1"/>
    <xf numFmtId="0" fontId="11" fillId="14" borderId="0" xfId="0" applyFont="1" applyFill="1"/>
    <xf numFmtId="0" fontId="1" fillId="4" borderId="2" xfId="0" applyFont="1" applyFill="1" applyBorder="1"/>
    <xf numFmtId="0" fontId="1" fillId="4" borderId="0" xfId="0" applyFont="1" applyFill="1" applyBorder="1"/>
    <xf numFmtId="0" fontId="1" fillId="7" borderId="2" xfId="0" applyFont="1" applyFill="1" applyBorder="1"/>
    <xf numFmtId="0" fontId="1" fillId="7" borderId="0" xfId="0" applyFont="1" applyFill="1" applyBorder="1"/>
    <xf numFmtId="0" fontId="1" fillId="7" borderId="2" xfId="0" applyFont="1" applyFill="1" applyBorder="1" applyAlignment="1">
      <alignment horizontal="justify"/>
    </xf>
    <xf numFmtId="0" fontId="1" fillId="7" borderId="0" xfId="0" applyFont="1" applyFill="1" applyBorder="1" applyAlignment="1">
      <alignment horizontal="justify"/>
    </xf>
    <xf numFmtId="0" fontId="1" fillId="4" borderId="7" xfId="0" applyFont="1" applyFill="1" applyBorder="1" applyAlignment="1">
      <alignment horizontal="justify"/>
    </xf>
    <xf numFmtId="0" fontId="1" fillId="4" borderId="13" xfId="0" applyFont="1" applyFill="1" applyBorder="1" applyAlignment="1">
      <alignment horizontal="justify"/>
    </xf>
    <xf numFmtId="0" fontId="1" fillId="12" borderId="0" xfId="0" applyFont="1" applyFill="1" applyBorder="1"/>
    <xf numFmtId="0" fontId="1" fillId="0" borderId="3" xfId="0" applyFont="1" applyFill="1" applyBorder="1"/>
    <xf numFmtId="0" fontId="1" fillId="0" borderId="10" xfId="0" applyFont="1" applyFill="1" applyBorder="1"/>
    <xf numFmtId="0" fontId="1" fillId="8" borderId="7" xfId="0" applyFont="1" applyFill="1" applyBorder="1"/>
    <xf numFmtId="0" fontId="1" fillId="8" borderId="13" xfId="0" applyFont="1" applyFill="1" applyBorder="1"/>
    <xf numFmtId="0" fontId="1" fillId="8" borderId="2" xfId="0" applyFont="1" applyFill="1" applyBorder="1"/>
    <xf numFmtId="0" fontId="1" fillId="8" borderId="0" xfId="0" applyFont="1" applyFill="1" applyBorder="1"/>
    <xf numFmtId="0" fontId="20" fillId="12" borderId="0" xfId="0" applyFont="1" applyFill="1" applyBorder="1" applyAlignment="1">
      <alignment horizontal="left"/>
    </xf>
    <xf numFmtId="0" fontId="1" fillId="2" borderId="0" xfId="0" applyFont="1" applyFill="1" applyAlignment="1">
      <alignment horizontal="justify"/>
    </xf>
    <xf numFmtId="0" fontId="1" fillId="0" borderId="2" xfId="0" applyFont="1" applyBorder="1"/>
    <xf numFmtId="0" fontId="1" fillId="0" borderId="0" xfId="0" applyFont="1" applyBorder="1"/>
    <xf numFmtId="0" fontId="1" fillId="12" borderId="0" xfId="0" applyFont="1" applyFill="1"/>
    <xf numFmtId="0" fontId="20" fillId="4" borderId="22" xfId="0" applyFont="1" applyFill="1" applyBorder="1" applyAlignment="1">
      <alignment horizontal="center" wrapText="1"/>
    </xf>
    <xf numFmtId="0" fontId="20" fillId="4" borderId="23" xfId="0" applyFont="1" applyFill="1" applyBorder="1" applyAlignment="1">
      <alignment horizontal="center" wrapText="1"/>
    </xf>
    <xf numFmtId="0" fontId="20" fillId="4" borderId="17" xfId="0" applyFont="1" applyFill="1" applyBorder="1" applyAlignment="1">
      <alignment horizontal="center" wrapText="1"/>
    </xf>
    <xf numFmtId="0" fontId="1" fillId="12" borderId="20" xfId="0" applyFont="1" applyFill="1" applyBorder="1" applyAlignment="1">
      <alignment horizontal="center" wrapText="1"/>
    </xf>
    <xf numFmtId="0" fontId="1" fillId="12" borderId="24" xfId="0" applyFont="1" applyFill="1" applyBorder="1" applyAlignment="1">
      <alignment horizontal="center" wrapText="1"/>
    </xf>
    <xf numFmtId="0" fontId="1" fillId="12" borderId="19" xfId="0" applyFont="1" applyFill="1" applyBorder="1" applyAlignment="1">
      <alignment horizontal="center" wrapText="1"/>
    </xf>
    <xf numFmtId="0" fontId="1" fillId="0" borderId="4" xfId="0" applyFont="1" applyFill="1" applyBorder="1" applyAlignment="1">
      <alignment horizontal="center" wrapText="1"/>
    </xf>
    <xf numFmtId="0" fontId="1" fillId="3" borderId="0" xfId="0" applyFont="1" applyFill="1" applyAlignment="1">
      <alignment horizontal="justify"/>
    </xf>
    <xf numFmtId="0" fontId="1" fillId="13" borderId="7" xfId="0" applyFont="1" applyFill="1" applyBorder="1" applyAlignment="1">
      <alignment horizontal="justify"/>
    </xf>
    <xf numFmtId="0" fontId="1" fillId="13" borderId="13" xfId="0" applyFont="1" applyFill="1" applyBorder="1" applyAlignment="1">
      <alignment horizontal="justify"/>
    </xf>
    <xf numFmtId="0" fontId="1" fillId="13" borderId="14" xfId="0" applyFont="1" applyFill="1" applyBorder="1" applyAlignment="1">
      <alignment horizontal="justify"/>
    </xf>
    <xf numFmtId="0" fontId="20" fillId="4" borderId="25" xfId="0" applyFont="1" applyFill="1" applyBorder="1" applyAlignment="1">
      <alignment horizontal="center" wrapText="1"/>
    </xf>
    <xf numFmtId="0" fontId="20" fillId="4" borderId="21" xfId="0" applyFont="1" applyFill="1" applyBorder="1" applyAlignment="1">
      <alignment horizontal="center" wrapText="1"/>
    </xf>
    <xf numFmtId="0" fontId="1" fillId="13" borderId="8" xfId="0" applyFont="1" applyFill="1" applyBorder="1" applyAlignment="1">
      <alignment horizontal="justify"/>
    </xf>
    <xf numFmtId="0" fontId="1" fillId="13" borderId="11" xfId="0" applyFont="1" applyFill="1" applyBorder="1" applyAlignment="1">
      <alignment horizontal="justify"/>
    </xf>
    <xf numFmtId="0" fontId="1" fillId="13" borderId="12" xfId="0" applyFont="1" applyFill="1" applyBorder="1" applyAlignment="1">
      <alignment horizontal="justify"/>
    </xf>
    <xf numFmtId="0" fontId="1" fillId="12" borderId="4" xfId="0" applyFont="1" applyFill="1" applyBorder="1" applyAlignment="1">
      <alignment horizontal="center" wrapText="1"/>
    </xf>
    <xf numFmtId="0" fontId="1" fillId="12" borderId="21" xfId="0" applyFont="1" applyFill="1" applyBorder="1" applyAlignment="1">
      <alignment horizontal="center" wrapText="1"/>
    </xf>
    <xf numFmtId="0" fontId="1" fillId="12" borderId="0" xfId="0" applyFont="1" applyFill="1" applyBorder="1" applyAlignment="1">
      <alignment horizontal="center" wrapText="1"/>
    </xf>
    <xf numFmtId="0" fontId="1" fillId="12" borderId="9" xfId="0" applyFont="1" applyFill="1" applyBorder="1" applyAlignment="1">
      <alignment horizontal="center" wrapText="1"/>
    </xf>
    <xf numFmtId="0" fontId="1" fillId="11" borderId="0" xfId="0" applyFont="1" applyFill="1"/>
    <xf numFmtId="0" fontId="1" fillId="2" borderId="8" xfId="0" applyFont="1" applyFill="1" applyBorder="1" applyAlignment="1">
      <alignment horizontal="justify"/>
    </xf>
    <xf numFmtId="0" fontId="1" fillId="2" borderId="11" xfId="0" applyFont="1" applyFill="1" applyBorder="1" applyAlignment="1">
      <alignment horizontal="justify"/>
    </xf>
    <xf numFmtId="0" fontId="1" fillId="2" borderId="12" xfId="0" applyFont="1" applyFill="1" applyBorder="1" applyAlignment="1">
      <alignment horizontal="justify"/>
    </xf>
    <xf numFmtId="0" fontId="1" fillId="2" borderId="3" xfId="0" applyFont="1" applyFill="1" applyBorder="1" applyAlignment="1">
      <alignment horizontal="justify"/>
    </xf>
    <xf numFmtId="0" fontId="1" fillId="2" borderId="10" xfId="0" applyFont="1" applyFill="1" applyBorder="1" applyAlignment="1">
      <alignment horizontal="justify"/>
    </xf>
    <xf numFmtId="0" fontId="1" fillId="0" borderId="8" xfId="0" applyFont="1" applyBorder="1" applyAlignment="1">
      <alignment horizontal="justify"/>
    </xf>
    <xf numFmtId="0" fontId="1" fillId="0" borderId="11" xfId="0" applyFont="1" applyBorder="1" applyAlignment="1">
      <alignment horizontal="justify"/>
    </xf>
    <xf numFmtId="0" fontId="1" fillId="0" borderId="12" xfId="0" applyFont="1" applyBorder="1" applyAlignment="1">
      <alignment horizontal="justify"/>
    </xf>
    <xf numFmtId="0" fontId="1" fillId="3" borderId="8" xfId="0" applyFont="1" applyFill="1" applyBorder="1" applyAlignment="1">
      <alignment horizontal="justify"/>
    </xf>
    <xf numFmtId="0" fontId="1" fillId="3" borderId="11" xfId="0" applyFont="1" applyFill="1" applyBorder="1" applyAlignment="1">
      <alignment horizontal="justify"/>
    </xf>
    <xf numFmtId="0" fontId="1" fillId="3" borderId="12" xfId="0" applyFont="1" applyFill="1" applyBorder="1" applyAlignment="1">
      <alignment horizontal="justify"/>
    </xf>
    <xf numFmtId="0" fontId="1" fillId="4" borderId="8" xfId="0" applyFont="1" applyFill="1" applyBorder="1" applyAlignment="1">
      <alignment horizontal="justify"/>
    </xf>
    <xf numFmtId="0" fontId="1" fillId="4" borderId="11" xfId="0" applyFont="1" applyFill="1" applyBorder="1" applyAlignment="1">
      <alignment horizontal="justify"/>
    </xf>
    <xf numFmtId="0" fontId="1" fillId="4" borderId="12" xfId="0" applyFont="1" applyFill="1" applyBorder="1" applyAlignment="1">
      <alignment horizontal="justify"/>
    </xf>
    <xf numFmtId="0" fontId="1" fillId="11" borderId="0" xfId="0" applyFont="1" applyFill="1" applyBorder="1" applyAlignment="1">
      <alignment horizontal="justify"/>
    </xf>
    <xf numFmtId="0" fontId="1" fillId="0" borderId="8" xfId="0" applyFont="1" applyFill="1" applyBorder="1" applyAlignment="1">
      <alignment horizontal="justify"/>
    </xf>
    <xf numFmtId="0" fontId="1" fillId="0" borderId="11" xfId="0" applyFont="1" applyFill="1" applyBorder="1" applyAlignment="1">
      <alignment horizontal="justify"/>
    </xf>
    <xf numFmtId="0" fontId="1" fillId="0" borderId="12" xfId="0" applyFont="1" applyFill="1" applyBorder="1" applyAlignment="1">
      <alignment horizontal="justify"/>
    </xf>
    <xf numFmtId="0" fontId="1" fillId="8" borderId="3" xfId="0" applyFont="1" applyFill="1" applyBorder="1"/>
    <xf numFmtId="0" fontId="1" fillId="2" borderId="2" xfId="0" applyFont="1" applyFill="1" applyBorder="1"/>
    <xf numFmtId="0" fontId="1" fillId="2" borderId="0" xfId="0" applyFont="1" applyFill="1" applyBorder="1"/>
    <xf numFmtId="0" fontId="1" fillId="2" borderId="9" xfId="0" applyFont="1" applyFill="1" applyBorder="1"/>
    <xf numFmtId="0" fontId="1" fillId="2" borderId="7"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9" xfId="0" applyFont="1" applyFill="1" applyBorder="1" applyAlignment="1">
      <alignment horizontal="center"/>
    </xf>
    <xf numFmtId="0" fontId="1" fillId="0" borderId="0" xfId="0" applyFont="1" applyFill="1" applyBorder="1"/>
    <xf numFmtId="0" fontId="1" fillId="0" borderId="9" xfId="0" applyFont="1" applyFill="1" applyBorder="1"/>
    <xf numFmtId="0" fontId="1" fillId="0" borderId="13" xfId="0" applyFont="1" applyFill="1" applyBorder="1"/>
    <xf numFmtId="0" fontId="1" fillId="0" borderId="14" xfId="0" applyFont="1" applyFill="1" applyBorder="1"/>
    <xf numFmtId="0" fontId="1" fillId="0" borderId="15" xfId="0" applyFont="1" applyFill="1" applyBorder="1"/>
    <xf numFmtId="0" fontId="1" fillId="4" borderId="8"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0" borderId="4" xfId="0" applyFont="1" applyFill="1" applyBorder="1"/>
    <xf numFmtId="0" fontId="1" fillId="13" borderId="3" xfId="0" applyFont="1" applyFill="1" applyBorder="1" applyAlignment="1">
      <alignment horizontal="center"/>
    </xf>
    <xf numFmtId="0" fontId="1" fillId="13" borderId="10" xfId="0" applyFont="1" applyFill="1" applyBorder="1" applyAlignment="1">
      <alignment horizontal="center"/>
    </xf>
    <xf numFmtId="0" fontId="1" fillId="13" borderId="15" xfId="0" applyFont="1" applyFill="1" applyBorder="1" applyAlignment="1">
      <alignment horizontal="center"/>
    </xf>
    <xf numFmtId="0" fontId="1" fillId="12" borderId="10" xfId="0" applyFont="1" applyFill="1" applyBorder="1" applyAlignment="1">
      <alignment horizontal="justify"/>
    </xf>
    <xf numFmtId="0" fontId="20" fillId="4" borderId="0" xfId="0" applyFont="1" applyFill="1" applyBorder="1" applyAlignment="1">
      <alignment horizontal="left"/>
    </xf>
    <xf numFmtId="0" fontId="1" fillId="4" borderId="0" xfId="0" applyFont="1" applyFill="1" applyBorder="1" applyAlignment="1">
      <alignment horizontal="justify"/>
    </xf>
    <xf numFmtId="0" fontId="1" fillId="4" borderId="3" xfId="0" applyFont="1" applyFill="1" applyBorder="1"/>
    <xf numFmtId="0" fontId="1" fillId="4" borderId="10" xfId="0" applyFont="1" applyFill="1" applyBorder="1"/>
    <xf numFmtId="0" fontId="1" fillId="0" borderId="7" xfId="0" applyFont="1" applyBorder="1" applyAlignment="1">
      <alignment horizontal="justify" textRotation="90"/>
    </xf>
    <xf numFmtId="0" fontId="1" fillId="0" borderId="14" xfId="0" applyFont="1" applyBorder="1" applyAlignment="1">
      <alignment horizontal="justify" textRotation="90"/>
    </xf>
    <xf numFmtId="0" fontId="1" fillId="0" borderId="2" xfId="0" applyFont="1" applyBorder="1" applyAlignment="1">
      <alignment horizontal="justify" textRotation="90"/>
    </xf>
    <xf numFmtId="0" fontId="1" fillId="0" borderId="9" xfId="0" applyFont="1" applyBorder="1" applyAlignment="1">
      <alignment horizontal="justify" textRotation="90"/>
    </xf>
    <xf numFmtId="0" fontId="1" fillId="0" borderId="3" xfId="0" applyFont="1" applyBorder="1" applyAlignment="1">
      <alignment horizontal="justify" textRotation="90"/>
    </xf>
    <xf numFmtId="0" fontId="1" fillId="0" borderId="15" xfId="0" applyFont="1" applyBorder="1" applyAlignment="1">
      <alignment horizontal="justify" textRotation="90"/>
    </xf>
    <xf numFmtId="0" fontId="1" fillId="4" borderId="0" xfId="0" applyFont="1" applyFill="1" applyBorder="1" applyAlignment="1">
      <alignment horizontal="justify" textRotation="9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Time 1'!$AA$5"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247650</xdr:colOff>
          <xdr:row>0</xdr:row>
          <xdr:rowOff>85725</xdr:rowOff>
        </xdr:from>
        <xdr:to>
          <xdr:col>18</xdr:col>
          <xdr:colOff>304800</xdr:colOff>
          <xdr:row>0</xdr:row>
          <xdr:rowOff>304800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96DD71E1-6849-4257-9D53-9D348086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More than 30 cases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0</xdr:row>
          <xdr:rowOff>85725</xdr:rowOff>
        </xdr:from>
        <xdr:to>
          <xdr:col>24</xdr:col>
          <xdr:colOff>142875</xdr:colOff>
          <xdr:row>0</xdr:row>
          <xdr:rowOff>323850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39598A28-D5F5-4188-B6AF-73F7B5E64C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30 cases or less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605790</xdr:colOff>
      <xdr:row>0</xdr:row>
      <xdr:rowOff>38100</xdr:rowOff>
    </xdr:from>
    <xdr:to>
      <xdr:col>13</xdr:col>
      <xdr:colOff>607764</xdr:colOff>
      <xdr:row>1</xdr:row>
      <xdr:rowOff>158115</xdr:rowOff>
    </xdr:to>
    <xdr:sp macro="" textlink="">
      <xdr:nvSpPr>
        <xdr:cNvPr id="3119" name="AutoShape 47">
          <a:extLst>
            <a:ext uri="{FF2B5EF4-FFF2-40B4-BE49-F238E27FC236}">
              <a16:creationId xmlns:a16="http://schemas.microsoft.com/office/drawing/2014/main" id="{00000000-0008-0000-0400-00002F0C0000}"/>
            </a:ext>
          </a:extLst>
        </xdr:cNvPr>
        <xdr:cNvSpPr>
          <a:spLocks noChangeArrowheads="1"/>
        </xdr:cNvSpPr>
      </xdr:nvSpPr>
      <xdr:spPr bwMode="auto">
        <a:xfrm>
          <a:off x="7627620" y="38100"/>
          <a:ext cx="2369820" cy="297180"/>
        </a:xfrm>
        <a:prstGeom prst="rightArrow">
          <a:avLst>
            <a:gd name="adj1" fmla="val 50000"/>
            <a:gd name="adj2" fmla="val 199359"/>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For calculations sheet</a:t>
          </a:r>
        </a:p>
      </xdr:txBody>
    </xdr:sp>
    <xdr:clientData/>
  </xdr:twoCellAnchor>
  <xdr:twoCellAnchor>
    <xdr:from>
      <xdr:col>43</xdr:col>
      <xdr:colOff>302895</xdr:colOff>
      <xdr:row>0</xdr:row>
      <xdr:rowOff>38100</xdr:rowOff>
    </xdr:from>
    <xdr:to>
      <xdr:col>51</xdr:col>
      <xdr:colOff>45708</xdr:colOff>
      <xdr:row>3</xdr:row>
      <xdr:rowOff>30480</xdr:rowOff>
    </xdr:to>
    <xdr:sp macro="" textlink="">
      <xdr:nvSpPr>
        <xdr:cNvPr id="3120" name="AutoShape 48">
          <a:extLst>
            <a:ext uri="{FF2B5EF4-FFF2-40B4-BE49-F238E27FC236}">
              <a16:creationId xmlns:a16="http://schemas.microsoft.com/office/drawing/2014/main" id="{00000000-0008-0000-0400-0000300C0000}"/>
            </a:ext>
          </a:extLst>
        </xdr:cNvPr>
        <xdr:cNvSpPr>
          <a:spLocks noChangeArrowheads="1"/>
        </xdr:cNvSpPr>
      </xdr:nvSpPr>
      <xdr:spPr bwMode="auto">
        <a:xfrm>
          <a:off x="17891760" y="38100"/>
          <a:ext cx="2537460" cy="495300"/>
        </a:xfrm>
        <a:prstGeom prst="rightArrow">
          <a:avLst>
            <a:gd name="adj1" fmla="val 50000"/>
            <a:gd name="adj2" fmla="val 128077"/>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For critical values of W, Z and tests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05"/>
  <sheetViews>
    <sheetView tabSelected="1" topLeftCell="A16" workbookViewId="0">
      <pane xSplit="14" topLeftCell="O1" activePane="topRight" state="frozenSplit"/>
      <selection pane="topRight" activeCell="B27" sqref="B27"/>
    </sheetView>
  </sheetViews>
  <sheetFormatPr defaultRowHeight="12.75" x14ac:dyDescent="0.2"/>
  <cols>
    <col min="4" max="4" width="11.85546875" customWidth="1"/>
    <col min="5" max="5" width="10.85546875" customWidth="1"/>
    <col min="10" max="10" width="11.85546875" customWidth="1"/>
    <col min="11" max="11" width="10.85546875" customWidth="1"/>
    <col min="12" max="12" width="14.85546875" customWidth="1"/>
    <col min="13" max="13" width="6.28515625" customWidth="1"/>
    <col min="14" max="14" width="7.28515625" customWidth="1"/>
    <col min="15" max="15" width="11.42578125" customWidth="1"/>
  </cols>
  <sheetData>
    <row r="1" spans="1:13" s="33" customFormat="1" ht="23.25" x14ac:dyDescent="0.35">
      <c r="A1" s="268" t="s">
        <v>81</v>
      </c>
      <c r="B1" s="268"/>
      <c r="C1" s="268"/>
      <c r="D1" s="268"/>
      <c r="E1" s="268"/>
      <c r="F1" s="268"/>
      <c r="G1" s="268"/>
      <c r="H1" s="268"/>
      <c r="I1" s="268"/>
      <c r="J1" s="268"/>
      <c r="K1" s="268"/>
      <c r="L1" s="268"/>
      <c r="M1" s="268"/>
    </row>
    <row r="2" spans="1:13" s="33" customFormat="1" ht="20.25" x14ac:dyDescent="0.3">
      <c r="B2" s="261" t="s">
        <v>7</v>
      </c>
      <c r="C2" s="261"/>
      <c r="D2" s="261"/>
      <c r="E2" s="261"/>
      <c r="F2" s="261"/>
      <c r="G2" s="261"/>
      <c r="H2" s="261"/>
      <c r="I2" s="261"/>
      <c r="J2" s="261"/>
      <c r="K2" s="261"/>
      <c r="L2" s="261"/>
      <c r="M2" s="261"/>
    </row>
    <row r="3" spans="1:13" s="33" customFormat="1" ht="42" customHeight="1" x14ac:dyDescent="0.2">
      <c r="B3" s="262" t="s">
        <v>160</v>
      </c>
      <c r="C3" s="262"/>
      <c r="D3" s="262"/>
      <c r="E3" s="262"/>
      <c r="F3" s="262"/>
      <c r="G3" s="262"/>
      <c r="H3" s="262"/>
      <c r="I3" s="262"/>
      <c r="J3" s="262"/>
      <c r="K3" s="262"/>
      <c r="L3" s="262"/>
      <c r="M3" s="262"/>
    </row>
    <row r="4" spans="1:13" s="33" customFormat="1" x14ac:dyDescent="0.2">
      <c r="B4" s="263"/>
      <c r="C4" s="263"/>
      <c r="D4" s="263"/>
      <c r="E4" s="263"/>
      <c r="F4" s="263"/>
      <c r="G4" s="263"/>
      <c r="H4" s="263"/>
      <c r="I4" s="263"/>
      <c r="J4" s="263"/>
      <c r="K4" s="263"/>
      <c r="L4" s="263"/>
      <c r="M4" s="263"/>
    </row>
    <row r="5" spans="1:13" s="33" customFormat="1" x14ac:dyDescent="0.2">
      <c r="A5" s="264" t="s">
        <v>6</v>
      </c>
      <c r="B5" s="264"/>
      <c r="C5" s="264"/>
      <c r="D5" s="264"/>
      <c r="E5" s="264"/>
      <c r="F5" s="264"/>
      <c r="G5" s="264"/>
      <c r="H5" s="264"/>
      <c r="I5" s="264"/>
      <c r="J5" s="264"/>
      <c r="K5" s="264"/>
      <c r="L5" s="264"/>
      <c r="M5" s="264"/>
    </row>
    <row r="6" spans="1:13" s="33" customFormat="1" x14ac:dyDescent="0.2"/>
    <row r="7" spans="1:13" s="33" customFormat="1" x14ac:dyDescent="0.2">
      <c r="A7" s="33" t="s">
        <v>39</v>
      </c>
      <c r="B7" s="263" t="s">
        <v>79</v>
      </c>
      <c r="C7" s="263"/>
      <c r="D7" s="263"/>
      <c r="E7" s="263"/>
      <c r="F7" s="263"/>
      <c r="G7" s="263"/>
      <c r="H7" s="263"/>
      <c r="I7" s="263"/>
      <c r="J7" s="263"/>
      <c r="K7" s="263"/>
      <c r="L7" s="263"/>
      <c r="M7" s="263"/>
    </row>
    <row r="8" spans="1:13" s="33" customFormat="1" x14ac:dyDescent="0.2">
      <c r="A8" s="263" t="s">
        <v>38</v>
      </c>
      <c r="B8" s="263"/>
      <c r="C8" s="263"/>
      <c r="D8" s="263"/>
      <c r="E8" s="263"/>
      <c r="F8" s="263"/>
      <c r="G8" s="263"/>
      <c r="H8" s="263"/>
      <c r="I8" s="263"/>
      <c r="J8" s="263"/>
      <c r="K8" s="263"/>
      <c r="L8" s="263"/>
      <c r="M8" s="263"/>
    </row>
    <row r="9" spans="1:13" s="33" customFormat="1" x14ac:dyDescent="0.2">
      <c r="A9" s="33" t="s">
        <v>78</v>
      </c>
      <c r="B9" s="263" t="s">
        <v>163</v>
      </c>
      <c r="C9" s="263"/>
      <c r="D9" s="263"/>
      <c r="E9" s="263"/>
      <c r="F9" s="263"/>
      <c r="G9" s="263"/>
      <c r="H9" s="263"/>
      <c r="I9" s="263"/>
      <c r="J9" s="263"/>
      <c r="K9" s="263"/>
      <c r="L9" s="263"/>
      <c r="M9" s="263"/>
    </row>
    <row r="10" spans="1:13" s="33" customFormat="1" x14ac:dyDescent="0.2">
      <c r="A10" s="263" t="s">
        <v>162</v>
      </c>
      <c r="B10" s="263"/>
      <c r="C10" s="263"/>
      <c r="D10" s="263"/>
      <c r="E10" s="263"/>
      <c r="F10" s="263"/>
      <c r="G10" s="263"/>
      <c r="H10" s="263"/>
      <c r="I10" s="263"/>
      <c r="J10" s="263"/>
      <c r="K10" s="263"/>
      <c r="L10" s="263"/>
      <c r="M10" s="263"/>
    </row>
    <row r="11" spans="1:13" s="33" customFormat="1" x14ac:dyDescent="0.2">
      <c r="A11" s="263" t="s">
        <v>161</v>
      </c>
      <c r="B11" s="263"/>
      <c r="C11" s="263"/>
      <c r="D11" s="263"/>
      <c r="E11" s="263"/>
      <c r="F11" s="263"/>
      <c r="G11" s="263"/>
      <c r="H11" s="263"/>
      <c r="I11" s="263"/>
      <c r="J11" s="263"/>
      <c r="K11" s="263"/>
      <c r="L11" s="263"/>
      <c r="M11" s="263"/>
    </row>
    <row r="12" spans="1:13" s="33" customFormat="1" x14ac:dyDescent="0.2"/>
    <row r="13" spans="1:13" s="34" customFormat="1" ht="18" x14ac:dyDescent="0.25">
      <c r="A13" s="265" t="s">
        <v>157</v>
      </c>
      <c r="B13" s="265"/>
      <c r="C13" s="265"/>
      <c r="D13" s="265"/>
      <c r="E13" s="265"/>
      <c r="F13" s="265"/>
      <c r="G13" s="265"/>
      <c r="H13" s="265"/>
      <c r="I13" s="265"/>
      <c r="J13" s="265"/>
      <c r="K13" s="265"/>
      <c r="L13" s="265"/>
      <c r="M13" s="265"/>
    </row>
    <row r="14" spans="1:13" s="34" customFormat="1" ht="18" x14ac:dyDescent="0.25">
      <c r="A14" s="266" t="s">
        <v>158</v>
      </c>
      <c r="B14" s="266"/>
      <c r="C14" s="266"/>
      <c r="D14" s="266"/>
      <c r="E14" s="266"/>
      <c r="F14" s="266"/>
      <c r="G14" s="266"/>
      <c r="H14" s="266"/>
      <c r="I14" s="266"/>
      <c r="J14" s="266"/>
      <c r="K14" s="266"/>
      <c r="L14" s="266"/>
      <c r="M14" s="266"/>
    </row>
    <row r="15" spans="1:13" s="34" customFormat="1" ht="29.25" customHeight="1" x14ac:dyDescent="0.2">
      <c r="A15" s="267" t="s">
        <v>164</v>
      </c>
      <c r="B15" s="267"/>
      <c r="C15" s="267"/>
      <c r="D15" s="267"/>
      <c r="E15" s="267"/>
      <c r="F15" s="267"/>
      <c r="G15" s="267"/>
      <c r="H15" s="267"/>
      <c r="I15" s="267"/>
      <c r="J15" s="267"/>
      <c r="K15" s="267"/>
      <c r="L15" s="267"/>
      <c r="M15" s="267"/>
    </row>
    <row r="16" spans="1:13" s="34" customFormat="1" ht="18" x14ac:dyDescent="0.25">
      <c r="A16" s="266" t="s">
        <v>36</v>
      </c>
      <c r="B16" s="266"/>
      <c r="C16" s="266"/>
      <c r="D16" s="266"/>
      <c r="E16" s="266"/>
      <c r="F16" s="266"/>
      <c r="G16" s="266"/>
      <c r="H16" s="266"/>
      <c r="I16" s="266"/>
      <c r="J16" s="266"/>
      <c r="K16" s="266"/>
      <c r="L16" s="266"/>
      <c r="M16" s="266"/>
    </row>
    <row r="17" spans="1:13" s="34" customFormat="1" ht="30.75" customHeight="1" x14ac:dyDescent="0.2">
      <c r="A17" s="267" t="s">
        <v>159</v>
      </c>
      <c r="B17" s="267"/>
      <c r="C17" s="267"/>
      <c r="D17" s="267"/>
      <c r="E17" s="267"/>
      <c r="F17" s="267"/>
      <c r="G17" s="267"/>
      <c r="H17" s="267"/>
      <c r="I17" s="267"/>
      <c r="J17" s="267"/>
      <c r="K17" s="267"/>
      <c r="L17" s="267"/>
      <c r="M17" s="267"/>
    </row>
    <row r="18" spans="1:13" s="34" customFormat="1" ht="18" x14ac:dyDescent="0.25">
      <c r="A18" s="266" t="s">
        <v>37</v>
      </c>
      <c r="B18" s="266"/>
      <c r="C18" s="266"/>
      <c r="D18" s="266"/>
      <c r="E18" s="266"/>
      <c r="F18" s="266"/>
      <c r="G18" s="266"/>
      <c r="H18" s="266"/>
      <c r="I18" s="266"/>
      <c r="J18" s="266"/>
      <c r="K18" s="266"/>
      <c r="L18" s="266"/>
      <c r="M18" s="266"/>
    </row>
    <row r="19" spans="1:13" s="34" customFormat="1" ht="36.75" customHeight="1" x14ac:dyDescent="0.2">
      <c r="A19" s="267" t="s">
        <v>167</v>
      </c>
      <c r="B19" s="267"/>
      <c r="C19" s="267"/>
      <c r="D19" s="267"/>
      <c r="E19" s="267"/>
      <c r="F19" s="267"/>
      <c r="G19" s="267"/>
      <c r="H19" s="267"/>
      <c r="I19" s="267"/>
      <c r="J19" s="267"/>
      <c r="K19" s="267"/>
      <c r="L19" s="267"/>
      <c r="M19" s="267"/>
    </row>
    <row r="20" spans="1:13" s="34" customFormat="1" x14ac:dyDescent="0.2"/>
    <row r="21" spans="1:13" s="16" customFormat="1" ht="23.25" x14ac:dyDescent="0.35">
      <c r="A21" s="89" t="s">
        <v>82</v>
      </c>
    </row>
    <row r="22" spans="1:13" s="16" customFormat="1" ht="31.5" customHeight="1" x14ac:dyDescent="0.2">
      <c r="A22" s="259" t="s">
        <v>14</v>
      </c>
      <c r="B22" s="259"/>
      <c r="C22" s="259"/>
      <c r="D22" s="259"/>
      <c r="E22" s="259"/>
      <c r="F22" s="259"/>
      <c r="G22" s="259"/>
      <c r="H22" s="259"/>
      <c r="I22" s="259"/>
      <c r="J22" s="259"/>
      <c r="K22" s="259"/>
      <c r="L22" s="259"/>
      <c r="M22" s="259"/>
    </row>
    <row r="23" spans="1:13" s="16" customFormat="1" ht="36.75" customHeight="1" x14ac:dyDescent="0.2">
      <c r="A23" s="260" t="s">
        <v>176</v>
      </c>
      <c r="B23" s="259"/>
      <c r="C23" s="259"/>
      <c r="D23" s="259"/>
      <c r="E23" s="259"/>
      <c r="F23" s="259"/>
      <c r="G23" s="259"/>
      <c r="H23" s="259"/>
      <c r="I23" s="259"/>
      <c r="J23" s="259"/>
      <c r="K23" s="259"/>
      <c r="L23" s="259"/>
      <c r="M23" s="259"/>
    </row>
    <row r="24" spans="1:13" s="16" customFormat="1" x14ac:dyDescent="0.2">
      <c r="A24" s="16" t="s">
        <v>80</v>
      </c>
      <c r="D24" s="40" t="s">
        <v>9</v>
      </c>
      <c r="E24" s="5"/>
      <c r="F24" s="5"/>
    </row>
    <row r="25" spans="1:13" s="16" customFormat="1" x14ac:dyDescent="0.2">
      <c r="D25" s="40"/>
      <c r="E25" s="5"/>
      <c r="F25" s="5"/>
    </row>
    <row r="26" spans="1:13" s="34" customFormat="1" ht="18" x14ac:dyDescent="0.25">
      <c r="A26" s="88" t="s">
        <v>83</v>
      </c>
      <c r="B26" s="35"/>
      <c r="C26" s="258"/>
      <c r="D26" s="34" t="str">
        <f>IF(C26="help", "Hi, I'm Laurie, email me on laurie.hare-duke@nottshc.nhs.uk and I'll try to help","")</f>
        <v/>
      </c>
      <c r="E26" s="35"/>
      <c r="F26" s="35"/>
      <c r="G26" s="35"/>
      <c r="H26" s="35"/>
      <c r="I26" s="35"/>
      <c r="J26" s="35"/>
      <c r="K26" s="35"/>
      <c r="L26" s="35"/>
      <c r="M26" s="35"/>
    </row>
    <row r="27" spans="1:13" s="34" customFormat="1" x14ac:dyDescent="0.2">
      <c r="A27" s="257" t="s">
        <v>175</v>
      </c>
    </row>
    <row r="28" spans="1:13" s="34" customFormat="1" x14ac:dyDescent="0.2"/>
    <row r="29" spans="1:13" s="7" customFormat="1" x14ac:dyDescent="0.2"/>
    <row r="30" spans="1:13" s="7" customFormat="1" x14ac:dyDescent="0.2"/>
    <row r="31" spans="1:13" s="231" customFormat="1" x14ac:dyDescent="0.2">
      <c r="A31" s="232" t="s">
        <v>152</v>
      </c>
    </row>
    <row r="32" spans="1:13" s="231" customFormat="1" x14ac:dyDescent="0.2"/>
    <row r="33" s="7" customFormat="1" x14ac:dyDescent="0.2"/>
    <row r="34" s="7" customFormat="1" x14ac:dyDescent="0.2"/>
    <row r="35" s="7" customFormat="1" x14ac:dyDescent="0.2"/>
    <row r="36" s="7" customFormat="1" x14ac:dyDescent="0.2"/>
    <row r="37" s="7" customFormat="1" x14ac:dyDescent="0.2"/>
    <row r="38" s="7" customFormat="1" ht="12.75" customHeigh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pans="2:2" s="7" customFormat="1" x14ac:dyDescent="0.2"/>
    <row r="50" spans="2:2" s="7" customFormat="1" x14ac:dyDescent="0.2"/>
    <row r="51" spans="2:2" s="7" customFormat="1" x14ac:dyDescent="0.2"/>
    <row r="52" spans="2:2" s="7" customFormat="1" x14ac:dyDescent="0.2"/>
    <row r="53" spans="2:2" s="7" customFormat="1" x14ac:dyDescent="0.2"/>
    <row r="54" spans="2:2" s="7" customFormat="1" x14ac:dyDescent="0.2"/>
    <row r="55" spans="2:2" s="7" customFormat="1" x14ac:dyDescent="0.2"/>
    <row r="56" spans="2:2" s="7" customFormat="1" x14ac:dyDescent="0.2"/>
    <row r="57" spans="2:2" s="7" customFormat="1" x14ac:dyDescent="0.2"/>
    <row r="58" spans="2:2" s="7" customFormat="1" x14ac:dyDescent="0.2"/>
    <row r="59" spans="2:2" s="7" customFormat="1" x14ac:dyDescent="0.2"/>
    <row r="60" spans="2:2" s="7" customFormat="1" x14ac:dyDescent="0.2"/>
    <row r="61" spans="2:2" s="7" customFormat="1" x14ac:dyDescent="0.2"/>
    <row r="62" spans="2:2" s="7" customFormat="1" x14ac:dyDescent="0.2"/>
    <row r="63" spans="2:2" s="7" customFormat="1" x14ac:dyDescent="0.2"/>
    <row r="64" spans="2:2" s="7" customFormat="1" ht="18.75" customHeight="1" x14ac:dyDescent="0.2">
      <c r="B64" s="38"/>
    </row>
    <row r="65" spans="2:2" s="7" customFormat="1" x14ac:dyDescent="0.2">
      <c r="B65" s="39"/>
    </row>
    <row r="66" spans="2:2" s="7" customFormat="1" x14ac:dyDescent="0.2"/>
    <row r="67" spans="2:2" s="7" customFormat="1" x14ac:dyDescent="0.2"/>
    <row r="68" spans="2:2" s="7" customFormat="1" x14ac:dyDescent="0.2"/>
    <row r="69" spans="2:2" s="7" customFormat="1" x14ac:dyDescent="0.2"/>
    <row r="70" spans="2:2" s="7" customFormat="1" x14ac:dyDescent="0.2"/>
    <row r="71" spans="2:2" s="7" customFormat="1" x14ac:dyDescent="0.2"/>
    <row r="72" spans="2:2" s="7" customFormat="1" x14ac:dyDescent="0.2"/>
    <row r="73" spans="2:2" s="7" customFormat="1" x14ac:dyDescent="0.2"/>
    <row r="74" spans="2:2" s="7" customFormat="1" x14ac:dyDescent="0.2"/>
    <row r="75" spans="2:2" s="7" customFormat="1" x14ac:dyDescent="0.2"/>
    <row r="76" spans="2:2" s="7" customFormat="1" x14ac:dyDescent="0.2"/>
    <row r="77" spans="2:2" s="7" customFormat="1" x14ac:dyDescent="0.2"/>
    <row r="78" spans="2:2" s="7" customFormat="1" x14ac:dyDescent="0.2"/>
    <row r="79" spans="2:2" s="7" customFormat="1" x14ac:dyDescent="0.2"/>
    <row r="80" spans="2:2"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sheetData>
  <mergeCells count="19">
    <mergeCell ref="A1:M1"/>
    <mergeCell ref="A18:M18"/>
    <mergeCell ref="A19:M19"/>
    <mergeCell ref="A11:M11"/>
    <mergeCell ref="A14:M14"/>
    <mergeCell ref="A15:M15"/>
    <mergeCell ref="A22:M22"/>
    <mergeCell ref="A23:M23"/>
    <mergeCell ref="B2:M2"/>
    <mergeCell ref="B3:M3"/>
    <mergeCell ref="B4:M4"/>
    <mergeCell ref="A5:M5"/>
    <mergeCell ref="B7:M7"/>
    <mergeCell ref="B9:M9"/>
    <mergeCell ref="A10:M10"/>
    <mergeCell ref="A8:M8"/>
    <mergeCell ref="A13:M13"/>
    <mergeCell ref="A16:M16"/>
    <mergeCell ref="A17:M17"/>
  </mergeCells>
  <phoneticPr fontId="0" type="noConversion"/>
  <pageMargins left="0.75" right="0.75" top="1" bottom="1" header="0.5" footer="0.5"/>
  <pageSetup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272"/>
  <sheetViews>
    <sheetView workbookViewId="0">
      <pane xSplit="26" ySplit="5" topLeftCell="AA6" activePane="bottomRight" state="frozenSplit"/>
      <selection pane="topRight" activeCell="Y1" sqref="Y1"/>
      <selection pane="bottomLeft" activeCell="A18" sqref="A18"/>
      <selection pane="bottomRight" activeCell="AA5" sqref="AA5"/>
    </sheetView>
  </sheetViews>
  <sheetFormatPr defaultRowHeight="12.75" x14ac:dyDescent="0.2"/>
  <cols>
    <col min="2" max="22" width="4.7109375" customWidth="1"/>
    <col min="23" max="23" width="4.42578125" customWidth="1"/>
  </cols>
  <sheetData>
    <row r="1" spans="1:27" s="5" customFormat="1" ht="26.25" customHeight="1" x14ac:dyDescent="0.35">
      <c r="A1" s="184" t="s">
        <v>155</v>
      </c>
      <c r="B1" s="184"/>
      <c r="C1" s="184"/>
      <c r="D1" s="184"/>
      <c r="E1" s="184"/>
      <c r="F1" s="184"/>
      <c r="G1" s="184"/>
      <c r="H1" s="184"/>
      <c r="I1" s="184"/>
    </row>
    <row r="2" spans="1:27" s="32" customFormat="1" ht="19.5" customHeight="1" x14ac:dyDescent="0.25">
      <c r="A2" s="270" t="s">
        <v>153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row>
    <row r="3" spans="1:27" s="32" customFormat="1" ht="20.25" customHeight="1" x14ac:dyDescent="0.2">
      <c r="A3" s="269" t="s">
        <v>124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row>
    <row r="4" spans="1:27" s="5" customFormat="1" ht="68.25" customHeight="1" x14ac:dyDescent="0.25">
      <c r="A4" s="41" t="s">
        <v>15</v>
      </c>
      <c r="B4" s="8" t="s">
        <v>17</v>
      </c>
      <c r="C4" s="277" t="s">
        <v>20</v>
      </c>
      <c r="D4" s="278"/>
      <c r="E4" s="279" t="s">
        <v>168</v>
      </c>
      <c r="F4" s="280"/>
      <c r="G4" s="281" t="s">
        <v>19</v>
      </c>
      <c r="H4" s="282"/>
      <c r="I4" s="283" t="s">
        <v>171</v>
      </c>
      <c r="J4" s="284"/>
      <c r="K4" s="285" t="s">
        <v>170</v>
      </c>
      <c r="L4" s="286"/>
      <c r="M4" s="287" t="s">
        <v>172</v>
      </c>
      <c r="N4" s="288"/>
      <c r="O4" s="289" t="s">
        <v>18</v>
      </c>
      <c r="P4" s="290"/>
      <c r="Q4" s="291" t="s">
        <v>173</v>
      </c>
      <c r="R4" s="292"/>
      <c r="S4" s="293" t="s">
        <v>174</v>
      </c>
      <c r="T4" s="294"/>
      <c r="U4" s="272" t="s">
        <v>21</v>
      </c>
      <c r="V4" s="273"/>
      <c r="W4" s="274"/>
      <c r="X4" s="275" t="s">
        <v>58</v>
      </c>
      <c r="Y4" s="276"/>
      <c r="Z4" s="276"/>
      <c r="AA4" s="245">
        <v>2</v>
      </c>
    </row>
    <row r="5" spans="1:27" s="5" customFormat="1" ht="40.5" customHeight="1" x14ac:dyDescent="0.25">
      <c r="A5" s="13" t="s">
        <v>26</v>
      </c>
      <c r="B5" s="219" t="s">
        <v>22</v>
      </c>
      <c r="C5" s="246" t="s">
        <v>23</v>
      </c>
      <c r="D5" s="14" t="s">
        <v>24</v>
      </c>
      <c r="E5" s="15" t="s">
        <v>23</v>
      </c>
      <c r="F5" s="15" t="s">
        <v>24</v>
      </c>
      <c r="G5" s="17" t="s">
        <v>23</v>
      </c>
      <c r="H5" s="17" t="s">
        <v>24</v>
      </c>
      <c r="I5" s="18" t="s">
        <v>23</v>
      </c>
      <c r="J5" s="18" t="s">
        <v>24</v>
      </c>
      <c r="K5" s="19" t="s">
        <v>23</v>
      </c>
      <c r="L5" s="19" t="s">
        <v>24</v>
      </c>
      <c r="M5" s="20" t="s">
        <v>23</v>
      </c>
      <c r="N5" s="20" t="s">
        <v>24</v>
      </c>
      <c r="O5" s="21" t="s">
        <v>23</v>
      </c>
      <c r="P5" s="21" t="s">
        <v>24</v>
      </c>
      <c r="Q5" s="22" t="s">
        <v>23</v>
      </c>
      <c r="R5" s="22" t="s">
        <v>24</v>
      </c>
      <c r="S5" s="254" t="s">
        <v>23</v>
      </c>
      <c r="T5" s="254" t="s">
        <v>24</v>
      </c>
      <c r="U5" s="30" t="s">
        <v>23</v>
      </c>
      <c r="V5" s="21" t="s">
        <v>24</v>
      </c>
      <c r="W5" s="42" t="s">
        <v>25</v>
      </c>
      <c r="X5" s="275"/>
      <c r="Y5" s="276"/>
      <c r="Z5" s="276"/>
      <c r="AA5" s="233">
        <v>2</v>
      </c>
    </row>
    <row r="6" spans="1:27" s="5" customFormat="1" x14ac:dyDescent="0.2">
      <c r="B6" s="24">
        <v>1</v>
      </c>
      <c r="C6" s="247" t="s">
        <v>57</v>
      </c>
      <c r="D6" s="59"/>
      <c r="E6" s="58"/>
      <c r="F6" s="60"/>
      <c r="G6" s="58"/>
      <c r="H6" s="60"/>
      <c r="I6" s="58"/>
      <c r="J6" s="60"/>
      <c r="K6" s="58"/>
      <c r="L6" s="60"/>
      <c r="M6" s="58"/>
      <c r="N6" s="61"/>
      <c r="O6" s="58"/>
      <c r="P6" s="61"/>
      <c r="Q6" s="58"/>
      <c r="R6" s="62"/>
      <c r="S6" s="64"/>
      <c r="T6" s="64"/>
      <c r="U6" s="1" t="str">
        <f>IF(C6="end","end",SUM(C6+E6+G6+I6+K6+M6+O6+Q6+S6))</f>
        <v>end</v>
      </c>
      <c r="V6" s="31" t="str">
        <f>IF(C6="end","end",SUM(D6+F6+H6+J6+L6+N6+P6+R6+T6))</f>
        <v>end</v>
      </c>
      <c r="W6" s="31" t="str">
        <f>IF(C6="end","end",IF(AND(C6=0,D6=0),0,1)+IF(AND(E6=0,F6=0),0,1)+IF(AND(G6=0,H6=0),0,1)+IF(AND(I6=0,J6=0),0,1)+IF(AND(K6=0,L6=0),0,1)+IF(AND(M6=0,N6=0),0,1)+IF(AND(O6=0,P6=0),0,1)+IF(AND(Q6=0,R6=0),0,1)+IF(AND(S6=0,T6=0),0,1))</f>
        <v>end</v>
      </c>
    </row>
    <row r="7" spans="1:27" s="5" customFormat="1" x14ac:dyDescent="0.2">
      <c r="B7" s="10" t="str">
        <f t="shared" ref="B7:B20" si="0">IF(COUNT(C7)=0,"",B6+1)</f>
        <v/>
      </c>
      <c r="C7" s="248" t="s">
        <v>57</v>
      </c>
      <c r="D7" s="59"/>
      <c r="E7" s="63"/>
      <c r="F7" s="60"/>
      <c r="G7" s="63"/>
      <c r="H7" s="60"/>
      <c r="I7" s="63"/>
      <c r="J7" s="60"/>
      <c r="K7" s="63"/>
      <c r="L7" s="60"/>
      <c r="M7" s="63"/>
      <c r="N7" s="60"/>
      <c r="O7" s="63"/>
      <c r="P7" s="60"/>
      <c r="Q7" s="63"/>
      <c r="R7" s="64"/>
      <c r="S7" s="64"/>
      <c r="T7" s="64"/>
      <c r="U7" s="1" t="str">
        <f t="shared" ref="U7:U55" si="1">IF(C7="end","end",SUM(C7+E7+G7+I7+K7+M7+O7+Q7+S7))</f>
        <v>end</v>
      </c>
      <c r="V7" s="31" t="str">
        <f t="shared" ref="V7:V55" si="2">IF(C7="end","end",SUM(D7+F7+H7+J7+L7+N7+P7+R7+T7))</f>
        <v>end</v>
      </c>
      <c r="W7" s="31" t="str">
        <f t="shared" ref="W7:W55" si="3">IF(C7="end","end",IF(AND(C7=0,D7=0),0,1)+IF(AND(E7=0,F7=0),0,1)+IF(AND(G7=0,H7=0),0,1)+IF(AND(I7=0,J7=0),0,1)+IF(AND(K7=0,L7=0),0,1)+IF(AND(M7=0,N7=0),0,1)+IF(AND(O7=0,P7=0),0,1)+IF(AND(Q7=0,R7=0),0,1)+IF(AND(S7=0,T7=0),0,1))</f>
        <v>end</v>
      </c>
    </row>
    <row r="8" spans="1:27" s="5" customFormat="1" x14ac:dyDescent="0.2">
      <c r="B8" s="10" t="str">
        <f t="shared" si="0"/>
        <v/>
      </c>
      <c r="C8" s="248" t="s">
        <v>57</v>
      </c>
      <c r="D8" s="59"/>
      <c r="E8" s="63"/>
      <c r="F8" s="60"/>
      <c r="G8" s="63"/>
      <c r="H8" s="60"/>
      <c r="I8" s="63"/>
      <c r="J8" s="60"/>
      <c r="K8" s="63"/>
      <c r="L8" s="60"/>
      <c r="M8" s="63"/>
      <c r="N8" s="60"/>
      <c r="O8" s="63"/>
      <c r="P8" s="60"/>
      <c r="Q8" s="63"/>
      <c r="R8" s="64"/>
      <c r="S8" s="64"/>
      <c r="T8" s="64"/>
      <c r="U8" s="1" t="str">
        <f t="shared" si="1"/>
        <v>end</v>
      </c>
      <c r="V8" s="31" t="str">
        <f t="shared" si="2"/>
        <v>end</v>
      </c>
      <c r="W8" s="31" t="str">
        <f t="shared" si="3"/>
        <v>end</v>
      </c>
    </row>
    <row r="9" spans="1:27" s="5" customFormat="1" x14ac:dyDescent="0.2">
      <c r="B9" s="10" t="str">
        <f t="shared" si="0"/>
        <v/>
      </c>
      <c r="C9" s="248" t="s">
        <v>57</v>
      </c>
      <c r="D9" s="59"/>
      <c r="E9" s="63"/>
      <c r="F9" s="60"/>
      <c r="G9" s="63"/>
      <c r="H9" s="60"/>
      <c r="I9" s="63"/>
      <c r="J9" s="60"/>
      <c r="K9" s="63"/>
      <c r="L9" s="60"/>
      <c r="M9" s="63"/>
      <c r="N9" s="60"/>
      <c r="O9" s="63"/>
      <c r="P9" s="60"/>
      <c r="Q9" s="63"/>
      <c r="R9" s="64"/>
      <c r="S9" s="64"/>
      <c r="T9" s="64"/>
      <c r="U9" s="1" t="str">
        <f t="shared" si="1"/>
        <v>end</v>
      </c>
      <c r="V9" s="31" t="str">
        <f t="shared" si="2"/>
        <v>end</v>
      </c>
      <c r="W9" s="31" t="str">
        <f t="shared" si="3"/>
        <v>end</v>
      </c>
    </row>
    <row r="10" spans="1:27" s="5" customFormat="1" x14ac:dyDescent="0.2">
      <c r="B10" s="10" t="str">
        <f t="shared" si="0"/>
        <v/>
      </c>
      <c r="C10" s="248" t="s">
        <v>57</v>
      </c>
      <c r="D10" s="59"/>
      <c r="E10" s="63"/>
      <c r="F10" s="60"/>
      <c r="G10" s="63"/>
      <c r="H10" s="60"/>
      <c r="I10" s="63"/>
      <c r="J10" s="60"/>
      <c r="K10" s="63"/>
      <c r="L10" s="60"/>
      <c r="M10" s="63"/>
      <c r="N10" s="60"/>
      <c r="O10" s="63"/>
      <c r="P10" s="60"/>
      <c r="Q10" s="63"/>
      <c r="R10" s="64"/>
      <c r="S10" s="64"/>
      <c r="T10" s="64"/>
      <c r="U10" s="1" t="str">
        <f t="shared" si="1"/>
        <v>end</v>
      </c>
      <c r="V10" s="31" t="str">
        <f t="shared" si="2"/>
        <v>end</v>
      </c>
      <c r="W10" s="31" t="str">
        <f t="shared" si="3"/>
        <v>end</v>
      </c>
    </row>
    <row r="11" spans="1:27" s="5" customFormat="1" x14ac:dyDescent="0.2">
      <c r="B11" s="10" t="str">
        <f t="shared" si="0"/>
        <v/>
      </c>
      <c r="C11" s="248" t="s">
        <v>57</v>
      </c>
      <c r="D11" s="59"/>
      <c r="E11" s="63"/>
      <c r="F11" s="60"/>
      <c r="G11" s="63"/>
      <c r="H11" s="60"/>
      <c r="I11" s="63"/>
      <c r="J11" s="60"/>
      <c r="K11" s="63"/>
      <c r="L11" s="60"/>
      <c r="M11" s="63"/>
      <c r="N11" s="60"/>
      <c r="O11" s="63"/>
      <c r="P11" s="60"/>
      <c r="Q11" s="63"/>
      <c r="R11" s="64"/>
      <c r="S11" s="64"/>
      <c r="T11" s="64"/>
      <c r="U11" s="1" t="str">
        <f t="shared" si="1"/>
        <v>end</v>
      </c>
      <c r="V11" s="31" t="str">
        <f t="shared" si="2"/>
        <v>end</v>
      </c>
      <c r="W11" s="31" t="str">
        <f t="shared" si="3"/>
        <v>end</v>
      </c>
    </row>
    <row r="12" spans="1:27" s="5" customFormat="1" x14ac:dyDescent="0.2">
      <c r="B12" s="10" t="str">
        <f t="shared" si="0"/>
        <v/>
      </c>
      <c r="C12" s="248" t="s">
        <v>57</v>
      </c>
      <c r="D12" s="59"/>
      <c r="E12" s="63"/>
      <c r="F12" s="66"/>
      <c r="G12" s="70"/>
      <c r="H12" s="60"/>
      <c r="I12" s="63"/>
      <c r="J12" s="60"/>
      <c r="K12" s="63"/>
      <c r="L12" s="60"/>
      <c r="M12" s="63"/>
      <c r="N12" s="60"/>
      <c r="O12" s="63"/>
      <c r="P12" s="60"/>
      <c r="Q12" s="63"/>
      <c r="R12" s="64"/>
      <c r="S12" s="64"/>
      <c r="T12" s="64"/>
      <c r="U12" s="1" t="str">
        <f t="shared" si="1"/>
        <v>end</v>
      </c>
      <c r="V12" s="31" t="str">
        <f t="shared" si="2"/>
        <v>end</v>
      </c>
      <c r="W12" s="31" t="str">
        <f t="shared" si="3"/>
        <v>end</v>
      </c>
    </row>
    <row r="13" spans="1:27" s="5" customFormat="1" x14ac:dyDescent="0.2">
      <c r="B13" s="10" t="str">
        <f t="shared" si="0"/>
        <v/>
      </c>
      <c r="C13" s="248" t="s">
        <v>57</v>
      </c>
      <c r="D13" s="59"/>
      <c r="E13" s="63"/>
      <c r="F13" s="66"/>
      <c r="G13" s="70"/>
      <c r="H13" s="60"/>
      <c r="I13" s="63"/>
      <c r="J13" s="60"/>
      <c r="K13" s="63"/>
      <c r="L13" s="60"/>
      <c r="M13" s="63"/>
      <c r="N13" s="60"/>
      <c r="O13" s="63"/>
      <c r="P13" s="60"/>
      <c r="Q13" s="63"/>
      <c r="R13" s="64"/>
      <c r="S13" s="64"/>
      <c r="T13" s="64"/>
      <c r="U13" s="1" t="str">
        <f t="shared" si="1"/>
        <v>end</v>
      </c>
      <c r="V13" s="31" t="str">
        <f t="shared" si="2"/>
        <v>end</v>
      </c>
      <c r="W13" s="31" t="str">
        <f t="shared" si="3"/>
        <v>end</v>
      </c>
    </row>
    <row r="14" spans="1:27" s="5" customFormat="1" x14ac:dyDescent="0.2">
      <c r="B14" s="10" t="str">
        <f t="shared" si="0"/>
        <v/>
      </c>
      <c r="C14" s="248" t="s">
        <v>57</v>
      </c>
      <c r="D14" s="59"/>
      <c r="E14" s="63"/>
      <c r="F14" s="66"/>
      <c r="G14" s="70"/>
      <c r="H14" s="60"/>
      <c r="I14" s="63"/>
      <c r="J14" s="60"/>
      <c r="K14" s="63"/>
      <c r="L14" s="60"/>
      <c r="M14" s="63"/>
      <c r="N14" s="60"/>
      <c r="O14" s="63"/>
      <c r="P14" s="60"/>
      <c r="Q14" s="63"/>
      <c r="R14" s="64"/>
      <c r="S14" s="64"/>
      <c r="T14" s="64"/>
      <c r="U14" s="1" t="str">
        <f t="shared" si="1"/>
        <v>end</v>
      </c>
      <c r="V14" s="31" t="str">
        <f t="shared" si="2"/>
        <v>end</v>
      </c>
      <c r="W14" s="31" t="str">
        <f t="shared" si="3"/>
        <v>end</v>
      </c>
    </row>
    <row r="15" spans="1:27" s="5" customFormat="1" x14ac:dyDescent="0.2">
      <c r="B15" s="10" t="str">
        <f t="shared" si="0"/>
        <v/>
      </c>
      <c r="C15" s="248" t="s">
        <v>57</v>
      </c>
      <c r="D15" s="59"/>
      <c r="E15" s="63"/>
      <c r="F15" s="66"/>
      <c r="G15" s="70"/>
      <c r="H15" s="60"/>
      <c r="I15" s="63"/>
      <c r="J15" s="60"/>
      <c r="K15" s="63"/>
      <c r="L15" s="60"/>
      <c r="M15" s="63"/>
      <c r="N15" s="60"/>
      <c r="O15" s="63"/>
      <c r="P15" s="60"/>
      <c r="Q15" s="63"/>
      <c r="R15" s="64"/>
      <c r="S15" s="64"/>
      <c r="T15" s="64"/>
      <c r="U15" s="1" t="str">
        <f t="shared" si="1"/>
        <v>end</v>
      </c>
      <c r="V15" s="31" t="str">
        <f t="shared" si="2"/>
        <v>end</v>
      </c>
      <c r="W15" s="31" t="str">
        <f t="shared" si="3"/>
        <v>end</v>
      </c>
    </row>
    <row r="16" spans="1:27" s="5" customFormat="1" x14ac:dyDescent="0.2">
      <c r="B16" s="10" t="str">
        <f t="shared" si="0"/>
        <v/>
      </c>
      <c r="C16" s="248" t="s">
        <v>57</v>
      </c>
      <c r="D16" s="59"/>
      <c r="E16" s="63"/>
      <c r="F16" s="60"/>
      <c r="G16" s="63"/>
      <c r="H16" s="60"/>
      <c r="I16" s="63"/>
      <c r="J16" s="60"/>
      <c r="K16" s="63"/>
      <c r="L16" s="60"/>
      <c r="M16" s="63"/>
      <c r="N16" s="60"/>
      <c r="O16" s="63"/>
      <c r="P16" s="60"/>
      <c r="Q16" s="63"/>
      <c r="R16" s="64"/>
      <c r="S16" s="64"/>
      <c r="T16" s="64"/>
      <c r="U16" s="1" t="str">
        <f t="shared" si="1"/>
        <v>end</v>
      </c>
      <c r="V16" s="31" t="str">
        <f t="shared" si="2"/>
        <v>end</v>
      </c>
      <c r="W16" s="31" t="str">
        <f t="shared" si="3"/>
        <v>end</v>
      </c>
    </row>
    <row r="17" spans="2:23" s="5" customFormat="1" x14ac:dyDescent="0.2">
      <c r="B17" s="10" t="str">
        <f t="shared" si="0"/>
        <v/>
      </c>
      <c r="C17" s="248" t="s">
        <v>57</v>
      </c>
      <c r="D17" s="59"/>
      <c r="E17" s="63"/>
      <c r="F17" s="60"/>
      <c r="G17" s="63"/>
      <c r="H17" s="60"/>
      <c r="I17" s="63"/>
      <c r="J17" s="60"/>
      <c r="K17" s="63"/>
      <c r="L17" s="60"/>
      <c r="M17" s="63"/>
      <c r="N17" s="60"/>
      <c r="O17" s="63"/>
      <c r="P17" s="60"/>
      <c r="Q17" s="63"/>
      <c r="R17" s="64"/>
      <c r="S17" s="64"/>
      <c r="T17" s="64"/>
      <c r="U17" s="1" t="str">
        <f t="shared" si="1"/>
        <v>end</v>
      </c>
      <c r="V17" s="31" t="str">
        <f t="shared" si="2"/>
        <v>end</v>
      </c>
      <c r="W17" s="31" t="str">
        <f t="shared" si="3"/>
        <v>end</v>
      </c>
    </row>
    <row r="18" spans="2:23" s="5" customFormat="1" x14ac:dyDescent="0.2">
      <c r="B18" s="10" t="str">
        <f t="shared" si="0"/>
        <v/>
      </c>
      <c r="C18" s="248" t="s">
        <v>57</v>
      </c>
      <c r="D18" s="59"/>
      <c r="E18" s="63"/>
      <c r="F18" s="60"/>
      <c r="G18" s="63"/>
      <c r="H18" s="60"/>
      <c r="I18" s="63"/>
      <c r="J18" s="60"/>
      <c r="K18" s="63"/>
      <c r="L18" s="60"/>
      <c r="M18" s="63"/>
      <c r="N18" s="60"/>
      <c r="O18" s="63"/>
      <c r="P18" s="60"/>
      <c r="Q18" s="63"/>
      <c r="R18" s="64"/>
      <c r="S18" s="64"/>
      <c r="T18" s="64"/>
      <c r="U18" s="1" t="str">
        <f t="shared" si="1"/>
        <v>end</v>
      </c>
      <c r="V18" s="31" t="str">
        <f t="shared" si="2"/>
        <v>end</v>
      </c>
      <c r="W18" s="31" t="str">
        <f t="shared" si="3"/>
        <v>end</v>
      </c>
    </row>
    <row r="19" spans="2:23" s="5" customFormat="1" x14ac:dyDescent="0.2">
      <c r="B19" s="10" t="str">
        <f t="shared" si="0"/>
        <v/>
      </c>
      <c r="C19" s="248" t="s">
        <v>57</v>
      </c>
      <c r="D19" s="59"/>
      <c r="E19" s="63"/>
      <c r="F19" s="60"/>
      <c r="G19" s="63"/>
      <c r="H19" s="60"/>
      <c r="I19" s="63"/>
      <c r="J19" s="60"/>
      <c r="K19" s="63"/>
      <c r="L19" s="60"/>
      <c r="M19" s="63"/>
      <c r="N19" s="60"/>
      <c r="O19" s="63"/>
      <c r="P19" s="60"/>
      <c r="Q19" s="63"/>
      <c r="R19" s="64"/>
      <c r="S19" s="64"/>
      <c r="T19" s="64"/>
      <c r="U19" s="1" t="str">
        <f t="shared" si="1"/>
        <v>end</v>
      </c>
      <c r="V19" s="31" t="str">
        <f t="shared" si="2"/>
        <v>end</v>
      </c>
      <c r="W19" s="31" t="str">
        <f t="shared" si="3"/>
        <v>end</v>
      </c>
    </row>
    <row r="20" spans="2:23" s="5" customFormat="1" x14ac:dyDescent="0.2">
      <c r="B20" s="10" t="str">
        <f t="shared" si="0"/>
        <v/>
      </c>
      <c r="C20" s="248" t="s">
        <v>57</v>
      </c>
      <c r="D20" s="59"/>
      <c r="E20" s="63"/>
      <c r="F20" s="60"/>
      <c r="G20" s="63"/>
      <c r="H20" s="60"/>
      <c r="I20" s="63"/>
      <c r="J20" s="60"/>
      <c r="K20" s="63"/>
      <c r="L20" s="60"/>
      <c r="M20" s="63"/>
      <c r="N20" s="60"/>
      <c r="O20" s="63"/>
      <c r="P20" s="60"/>
      <c r="Q20" s="63"/>
      <c r="R20" s="64"/>
      <c r="S20" s="64"/>
      <c r="T20" s="64"/>
      <c r="U20" s="1" t="str">
        <f t="shared" si="1"/>
        <v>end</v>
      </c>
      <c r="V20" s="31" t="str">
        <f t="shared" si="2"/>
        <v>end</v>
      </c>
      <c r="W20" s="31" t="str">
        <f t="shared" si="3"/>
        <v>end</v>
      </c>
    </row>
    <row r="21" spans="2:23" s="5" customFormat="1" x14ac:dyDescent="0.2">
      <c r="B21" s="10" t="str">
        <f t="shared" ref="B21:B29" si="4">IF(COUNT(C21)=0,"",B20+1)</f>
        <v/>
      </c>
      <c r="C21" s="248" t="s">
        <v>57</v>
      </c>
      <c r="D21" s="59"/>
      <c r="E21" s="63"/>
      <c r="F21" s="60"/>
      <c r="G21" s="63"/>
      <c r="H21" s="60"/>
      <c r="I21" s="63"/>
      <c r="J21" s="60"/>
      <c r="K21" s="63"/>
      <c r="L21" s="60"/>
      <c r="M21" s="63"/>
      <c r="N21" s="60"/>
      <c r="O21" s="63"/>
      <c r="P21" s="60"/>
      <c r="Q21" s="63"/>
      <c r="R21" s="64"/>
      <c r="S21" s="64"/>
      <c r="T21" s="64"/>
      <c r="U21" s="1" t="str">
        <f t="shared" si="1"/>
        <v>end</v>
      </c>
      <c r="V21" s="31" t="str">
        <f t="shared" si="2"/>
        <v>end</v>
      </c>
      <c r="W21" s="31" t="str">
        <f t="shared" si="3"/>
        <v>end</v>
      </c>
    </row>
    <row r="22" spans="2:23" s="5" customFormat="1" x14ac:dyDescent="0.2">
      <c r="B22" s="10" t="str">
        <f t="shared" si="4"/>
        <v/>
      </c>
      <c r="C22" s="248" t="s">
        <v>57</v>
      </c>
      <c r="D22" s="59"/>
      <c r="E22" s="65"/>
      <c r="F22" s="60"/>
      <c r="G22" s="65"/>
      <c r="H22" s="60"/>
      <c r="I22" s="65"/>
      <c r="J22" s="60"/>
      <c r="K22" s="65"/>
      <c r="L22" s="60"/>
      <c r="M22" s="65"/>
      <c r="N22" s="60"/>
      <c r="O22" s="65"/>
      <c r="P22" s="60"/>
      <c r="Q22" s="65"/>
      <c r="R22" s="66"/>
      <c r="S22" s="66"/>
      <c r="T22" s="66"/>
      <c r="U22" s="1" t="str">
        <f t="shared" si="1"/>
        <v>end</v>
      </c>
      <c r="V22" s="31" t="str">
        <f t="shared" si="2"/>
        <v>end</v>
      </c>
      <c r="W22" s="31" t="str">
        <f t="shared" si="3"/>
        <v>end</v>
      </c>
    </row>
    <row r="23" spans="2:23" s="5" customFormat="1" x14ac:dyDescent="0.2">
      <c r="B23" s="10" t="str">
        <f t="shared" si="4"/>
        <v/>
      </c>
      <c r="C23" s="248" t="s">
        <v>57</v>
      </c>
      <c r="D23" s="59"/>
      <c r="E23" s="65"/>
      <c r="F23" s="60"/>
      <c r="G23" s="65"/>
      <c r="H23" s="60"/>
      <c r="I23" s="65"/>
      <c r="J23" s="60"/>
      <c r="K23" s="65"/>
      <c r="L23" s="60"/>
      <c r="M23" s="65"/>
      <c r="N23" s="60"/>
      <c r="O23" s="65"/>
      <c r="P23" s="60"/>
      <c r="Q23" s="65"/>
      <c r="R23" s="66"/>
      <c r="S23" s="66"/>
      <c r="T23" s="66"/>
      <c r="U23" s="1" t="str">
        <f t="shared" si="1"/>
        <v>end</v>
      </c>
      <c r="V23" s="31" t="str">
        <f t="shared" si="2"/>
        <v>end</v>
      </c>
      <c r="W23" s="31" t="str">
        <f t="shared" si="3"/>
        <v>end</v>
      </c>
    </row>
    <row r="24" spans="2:23" s="5" customFormat="1" x14ac:dyDescent="0.2">
      <c r="B24" s="10" t="str">
        <f t="shared" si="4"/>
        <v/>
      </c>
      <c r="C24" s="248" t="s">
        <v>57</v>
      </c>
      <c r="D24" s="59"/>
      <c r="E24" s="65"/>
      <c r="F24" s="60"/>
      <c r="G24" s="65"/>
      <c r="H24" s="60"/>
      <c r="I24" s="65"/>
      <c r="J24" s="60"/>
      <c r="K24" s="65"/>
      <c r="L24" s="60"/>
      <c r="M24" s="65"/>
      <c r="N24" s="60"/>
      <c r="O24" s="65"/>
      <c r="P24" s="60"/>
      <c r="Q24" s="65"/>
      <c r="R24" s="66"/>
      <c r="S24" s="66"/>
      <c r="T24" s="66"/>
      <c r="U24" s="1" t="str">
        <f t="shared" si="1"/>
        <v>end</v>
      </c>
      <c r="V24" s="31" t="str">
        <f t="shared" si="2"/>
        <v>end</v>
      </c>
      <c r="W24" s="31" t="str">
        <f t="shared" si="3"/>
        <v>end</v>
      </c>
    </row>
    <row r="25" spans="2:23" s="5" customFormat="1" x14ac:dyDescent="0.2">
      <c r="B25" s="10" t="str">
        <f t="shared" si="4"/>
        <v/>
      </c>
      <c r="C25" s="248" t="s">
        <v>57</v>
      </c>
      <c r="D25" s="59"/>
      <c r="E25" s="65"/>
      <c r="F25" s="60"/>
      <c r="G25" s="65"/>
      <c r="H25" s="60"/>
      <c r="I25" s="65"/>
      <c r="J25" s="60"/>
      <c r="K25" s="65"/>
      <c r="L25" s="60"/>
      <c r="M25" s="65"/>
      <c r="N25" s="60"/>
      <c r="O25" s="65"/>
      <c r="P25" s="60"/>
      <c r="Q25" s="65"/>
      <c r="R25" s="66"/>
      <c r="S25" s="66"/>
      <c r="T25" s="66"/>
      <c r="U25" s="1" t="str">
        <f t="shared" si="1"/>
        <v>end</v>
      </c>
      <c r="V25" s="31" t="str">
        <f t="shared" si="2"/>
        <v>end</v>
      </c>
      <c r="W25" s="31" t="str">
        <f t="shared" si="3"/>
        <v>end</v>
      </c>
    </row>
    <row r="26" spans="2:23" s="5" customFormat="1" x14ac:dyDescent="0.2">
      <c r="B26" s="10" t="str">
        <f t="shared" si="4"/>
        <v/>
      </c>
      <c r="C26" s="248" t="s">
        <v>57</v>
      </c>
      <c r="D26" s="59"/>
      <c r="E26" s="65"/>
      <c r="F26" s="66"/>
      <c r="G26" s="65"/>
      <c r="H26" s="66"/>
      <c r="I26" s="65"/>
      <c r="J26" s="66"/>
      <c r="K26" s="60"/>
      <c r="L26" s="66"/>
      <c r="M26" s="65"/>
      <c r="N26" s="66"/>
      <c r="O26" s="60"/>
      <c r="P26" s="66"/>
      <c r="Q26" s="65"/>
      <c r="R26" s="66"/>
      <c r="S26" s="66"/>
      <c r="T26" s="66"/>
      <c r="U26" s="1" t="str">
        <f t="shared" si="1"/>
        <v>end</v>
      </c>
      <c r="V26" s="31" t="str">
        <f t="shared" si="2"/>
        <v>end</v>
      </c>
      <c r="W26" s="31" t="str">
        <f t="shared" si="3"/>
        <v>end</v>
      </c>
    </row>
    <row r="27" spans="2:23" s="5" customFormat="1" x14ac:dyDescent="0.2">
      <c r="B27" s="10" t="str">
        <f t="shared" si="4"/>
        <v/>
      </c>
      <c r="C27" s="248" t="s">
        <v>57</v>
      </c>
      <c r="D27" s="59"/>
      <c r="E27" s="65"/>
      <c r="F27" s="66"/>
      <c r="G27" s="65"/>
      <c r="H27" s="66"/>
      <c r="I27" s="65"/>
      <c r="J27" s="66"/>
      <c r="K27" s="60"/>
      <c r="L27" s="66"/>
      <c r="M27" s="65"/>
      <c r="N27" s="66"/>
      <c r="O27" s="60"/>
      <c r="P27" s="66"/>
      <c r="Q27" s="65"/>
      <c r="R27" s="66"/>
      <c r="S27" s="66"/>
      <c r="T27" s="66"/>
      <c r="U27" s="1" t="str">
        <f t="shared" si="1"/>
        <v>end</v>
      </c>
      <c r="V27" s="31" t="str">
        <f t="shared" si="2"/>
        <v>end</v>
      </c>
      <c r="W27" s="31" t="str">
        <f t="shared" si="3"/>
        <v>end</v>
      </c>
    </row>
    <row r="28" spans="2:23" s="5" customFormat="1" x14ac:dyDescent="0.2">
      <c r="B28" s="10" t="str">
        <f t="shared" si="4"/>
        <v/>
      </c>
      <c r="C28" s="248" t="s">
        <v>57</v>
      </c>
      <c r="D28" s="59"/>
      <c r="E28" s="65"/>
      <c r="F28" s="66"/>
      <c r="G28" s="65"/>
      <c r="H28" s="66"/>
      <c r="I28" s="65"/>
      <c r="J28" s="66"/>
      <c r="K28" s="60"/>
      <c r="L28" s="66"/>
      <c r="M28" s="65"/>
      <c r="N28" s="66"/>
      <c r="O28" s="60"/>
      <c r="P28" s="66"/>
      <c r="Q28" s="65"/>
      <c r="R28" s="66"/>
      <c r="S28" s="66"/>
      <c r="T28" s="66"/>
      <c r="U28" s="1" t="str">
        <f t="shared" si="1"/>
        <v>end</v>
      </c>
      <c r="V28" s="31" t="str">
        <f t="shared" si="2"/>
        <v>end</v>
      </c>
      <c r="W28" s="31" t="str">
        <f t="shared" si="3"/>
        <v>end</v>
      </c>
    </row>
    <row r="29" spans="2:23" s="5" customFormat="1" x14ac:dyDescent="0.2">
      <c r="B29" s="10" t="str">
        <f t="shared" si="4"/>
        <v/>
      </c>
      <c r="C29" s="248" t="s">
        <v>57</v>
      </c>
      <c r="D29" s="59"/>
      <c r="E29" s="65"/>
      <c r="F29" s="66"/>
      <c r="G29" s="65"/>
      <c r="H29" s="66"/>
      <c r="I29" s="65"/>
      <c r="J29" s="66"/>
      <c r="K29" s="60"/>
      <c r="L29" s="66"/>
      <c r="M29" s="65"/>
      <c r="N29" s="66"/>
      <c r="O29" s="60"/>
      <c r="P29" s="66"/>
      <c r="Q29" s="65"/>
      <c r="R29" s="66"/>
      <c r="S29" s="66"/>
      <c r="T29" s="66"/>
      <c r="U29" s="1" t="str">
        <f t="shared" si="1"/>
        <v>end</v>
      </c>
      <c r="V29" s="31" t="str">
        <f t="shared" si="2"/>
        <v>end</v>
      </c>
      <c r="W29" s="31" t="str">
        <f t="shared" si="3"/>
        <v>end</v>
      </c>
    </row>
    <row r="30" spans="2:23" s="5" customFormat="1" x14ac:dyDescent="0.2">
      <c r="B30" s="10" t="str">
        <f t="shared" ref="B30:B55" si="5">IF(COUNT(C30)=0,"",B29+1)</f>
        <v/>
      </c>
      <c r="C30" s="248" t="s">
        <v>57</v>
      </c>
      <c r="D30" s="59"/>
      <c r="E30" s="65"/>
      <c r="F30" s="66"/>
      <c r="G30" s="65"/>
      <c r="H30" s="66"/>
      <c r="I30" s="65"/>
      <c r="J30" s="66"/>
      <c r="K30" s="60"/>
      <c r="L30" s="66"/>
      <c r="M30" s="65"/>
      <c r="N30" s="66"/>
      <c r="O30" s="60"/>
      <c r="P30" s="66"/>
      <c r="Q30" s="65"/>
      <c r="R30" s="66"/>
      <c r="S30" s="66"/>
      <c r="T30" s="66"/>
      <c r="U30" s="1" t="str">
        <f t="shared" si="1"/>
        <v>end</v>
      </c>
      <c r="V30" s="31" t="str">
        <f t="shared" si="2"/>
        <v>end</v>
      </c>
      <c r="W30" s="31" t="str">
        <f t="shared" si="3"/>
        <v>end</v>
      </c>
    </row>
    <row r="31" spans="2:23" s="5" customFormat="1" x14ac:dyDescent="0.2">
      <c r="B31" s="10" t="str">
        <f t="shared" si="5"/>
        <v/>
      </c>
      <c r="C31" s="248" t="s">
        <v>57</v>
      </c>
      <c r="D31" s="59"/>
      <c r="E31" s="65"/>
      <c r="F31" s="66"/>
      <c r="G31" s="65"/>
      <c r="H31" s="66"/>
      <c r="I31" s="65"/>
      <c r="J31" s="66"/>
      <c r="K31" s="60"/>
      <c r="L31" s="66"/>
      <c r="M31" s="65"/>
      <c r="N31" s="66"/>
      <c r="O31" s="60"/>
      <c r="P31" s="66"/>
      <c r="Q31" s="65"/>
      <c r="R31" s="66"/>
      <c r="S31" s="66"/>
      <c r="T31" s="66"/>
      <c r="U31" s="1" t="str">
        <f t="shared" si="1"/>
        <v>end</v>
      </c>
      <c r="V31" s="31" t="str">
        <f t="shared" si="2"/>
        <v>end</v>
      </c>
      <c r="W31" s="31" t="str">
        <f t="shared" si="3"/>
        <v>end</v>
      </c>
    </row>
    <row r="32" spans="2:23" s="5" customFormat="1" x14ac:dyDescent="0.2">
      <c r="B32" s="10" t="str">
        <f t="shared" si="5"/>
        <v/>
      </c>
      <c r="C32" s="248" t="s">
        <v>57</v>
      </c>
      <c r="D32" s="59"/>
      <c r="E32" s="65"/>
      <c r="F32" s="66"/>
      <c r="G32" s="65"/>
      <c r="H32" s="66"/>
      <c r="I32" s="65"/>
      <c r="J32" s="66"/>
      <c r="K32" s="60"/>
      <c r="L32" s="66"/>
      <c r="M32" s="65"/>
      <c r="N32" s="66"/>
      <c r="O32" s="60"/>
      <c r="P32" s="66"/>
      <c r="Q32" s="65"/>
      <c r="R32" s="66"/>
      <c r="S32" s="66"/>
      <c r="T32" s="66"/>
      <c r="U32" s="1" t="str">
        <f t="shared" si="1"/>
        <v>end</v>
      </c>
      <c r="V32" s="31" t="str">
        <f t="shared" si="2"/>
        <v>end</v>
      </c>
      <c r="W32" s="31" t="str">
        <f t="shared" si="3"/>
        <v>end</v>
      </c>
    </row>
    <row r="33" spans="2:23" s="5" customFormat="1" x14ac:dyDescent="0.2">
      <c r="B33" s="10" t="str">
        <f t="shared" si="5"/>
        <v/>
      </c>
      <c r="C33" s="248" t="s">
        <v>57</v>
      </c>
      <c r="D33" s="59"/>
      <c r="E33" s="65"/>
      <c r="F33" s="66"/>
      <c r="G33" s="65"/>
      <c r="H33" s="66"/>
      <c r="I33" s="65"/>
      <c r="J33" s="66"/>
      <c r="K33" s="60"/>
      <c r="L33" s="66"/>
      <c r="M33" s="65"/>
      <c r="N33" s="66"/>
      <c r="O33" s="60"/>
      <c r="P33" s="66"/>
      <c r="Q33" s="65"/>
      <c r="R33" s="66"/>
      <c r="S33" s="66"/>
      <c r="T33" s="66"/>
      <c r="U33" s="1" t="str">
        <f t="shared" si="1"/>
        <v>end</v>
      </c>
      <c r="V33" s="31" t="str">
        <f t="shared" si="2"/>
        <v>end</v>
      </c>
      <c r="W33" s="31" t="str">
        <f t="shared" si="3"/>
        <v>end</v>
      </c>
    </row>
    <row r="34" spans="2:23" s="5" customFormat="1" x14ac:dyDescent="0.2">
      <c r="B34" s="10" t="str">
        <f t="shared" si="5"/>
        <v/>
      </c>
      <c r="C34" s="248" t="s">
        <v>57</v>
      </c>
      <c r="D34" s="59"/>
      <c r="E34" s="65"/>
      <c r="F34" s="66"/>
      <c r="G34" s="65"/>
      <c r="H34" s="66"/>
      <c r="I34" s="65"/>
      <c r="J34" s="66"/>
      <c r="K34" s="60"/>
      <c r="L34" s="66"/>
      <c r="M34" s="65"/>
      <c r="N34" s="66"/>
      <c r="O34" s="60"/>
      <c r="P34" s="66"/>
      <c r="Q34" s="65"/>
      <c r="R34" s="66"/>
      <c r="S34" s="66"/>
      <c r="T34" s="66"/>
      <c r="U34" s="1" t="str">
        <f t="shared" si="1"/>
        <v>end</v>
      </c>
      <c r="V34" s="31" t="str">
        <f t="shared" si="2"/>
        <v>end</v>
      </c>
      <c r="W34" s="31" t="str">
        <f t="shared" si="3"/>
        <v>end</v>
      </c>
    </row>
    <row r="35" spans="2:23" s="5" customFormat="1" ht="13.5" customHeight="1" x14ac:dyDescent="0.2">
      <c r="B35" s="12" t="str">
        <f t="shared" si="5"/>
        <v/>
      </c>
      <c r="C35" s="249" t="s">
        <v>57</v>
      </c>
      <c r="D35" s="244"/>
      <c r="E35" s="67"/>
      <c r="F35" s="68"/>
      <c r="G35" s="67"/>
      <c r="H35" s="68"/>
      <c r="I35" s="67"/>
      <c r="J35" s="68"/>
      <c r="K35" s="69"/>
      <c r="L35" s="68"/>
      <c r="M35" s="67"/>
      <c r="N35" s="68"/>
      <c r="O35" s="69"/>
      <c r="P35" s="68"/>
      <c r="Q35" s="67"/>
      <c r="R35" s="68"/>
      <c r="S35" s="68"/>
      <c r="T35" s="68"/>
      <c r="U35" s="1" t="str">
        <f t="shared" si="1"/>
        <v>end</v>
      </c>
      <c r="V35" s="31" t="str">
        <f t="shared" si="2"/>
        <v>end</v>
      </c>
      <c r="W35" s="31" t="str">
        <f t="shared" si="3"/>
        <v>end</v>
      </c>
    </row>
    <row r="36" spans="2:23" s="5" customFormat="1" hidden="1" x14ac:dyDescent="0.2">
      <c r="B36" s="10" t="str">
        <f t="shared" si="5"/>
        <v/>
      </c>
      <c r="C36" s="248" t="s">
        <v>57</v>
      </c>
      <c r="D36" s="59"/>
      <c r="E36" s="65"/>
      <c r="F36" s="60"/>
      <c r="G36" s="65"/>
      <c r="H36" s="66"/>
      <c r="I36" s="60"/>
      <c r="J36" s="60"/>
      <c r="K36" s="65"/>
      <c r="L36" s="66"/>
      <c r="M36" s="60"/>
      <c r="N36" s="60"/>
      <c r="O36" s="65"/>
      <c r="P36" s="66"/>
      <c r="Q36" s="60"/>
      <c r="R36" s="66"/>
      <c r="S36" s="66"/>
      <c r="T36" s="66"/>
      <c r="U36" s="1" t="str">
        <f t="shared" si="1"/>
        <v>end</v>
      </c>
      <c r="V36" s="31" t="str">
        <f t="shared" si="2"/>
        <v>end</v>
      </c>
      <c r="W36" s="31" t="str">
        <f t="shared" si="3"/>
        <v>end</v>
      </c>
    </row>
    <row r="37" spans="2:23" s="5" customFormat="1" hidden="1" x14ac:dyDescent="0.2">
      <c r="B37" s="10" t="str">
        <f t="shared" si="5"/>
        <v/>
      </c>
      <c r="C37" s="248" t="s">
        <v>57</v>
      </c>
      <c r="D37" s="59"/>
      <c r="E37" s="65"/>
      <c r="F37" s="60"/>
      <c r="G37" s="65"/>
      <c r="H37" s="66"/>
      <c r="I37" s="60"/>
      <c r="J37" s="60"/>
      <c r="K37" s="65"/>
      <c r="L37" s="66"/>
      <c r="M37" s="60"/>
      <c r="N37" s="60"/>
      <c r="O37" s="65"/>
      <c r="P37" s="66"/>
      <c r="Q37" s="60"/>
      <c r="R37" s="66"/>
      <c r="S37" s="66"/>
      <c r="T37" s="66"/>
      <c r="U37" s="1" t="str">
        <f t="shared" si="1"/>
        <v>end</v>
      </c>
      <c r="V37" s="31" t="str">
        <f t="shared" si="2"/>
        <v>end</v>
      </c>
      <c r="W37" s="31" t="str">
        <f t="shared" si="3"/>
        <v>end</v>
      </c>
    </row>
    <row r="38" spans="2:23" s="5" customFormat="1" hidden="1" x14ac:dyDescent="0.2">
      <c r="B38" s="10" t="str">
        <f t="shared" si="5"/>
        <v/>
      </c>
      <c r="C38" s="248" t="s">
        <v>57</v>
      </c>
      <c r="D38" s="59"/>
      <c r="E38" s="65"/>
      <c r="F38" s="60"/>
      <c r="G38" s="65"/>
      <c r="H38" s="66"/>
      <c r="I38" s="60"/>
      <c r="J38" s="60"/>
      <c r="K38" s="65"/>
      <c r="L38" s="66"/>
      <c r="M38" s="60"/>
      <c r="N38" s="60"/>
      <c r="O38" s="65"/>
      <c r="P38" s="66"/>
      <c r="Q38" s="60"/>
      <c r="R38" s="66"/>
      <c r="S38" s="66"/>
      <c r="T38" s="66"/>
      <c r="U38" s="1" t="str">
        <f t="shared" si="1"/>
        <v>end</v>
      </c>
      <c r="V38" s="31" t="str">
        <f t="shared" si="2"/>
        <v>end</v>
      </c>
      <c r="W38" s="31" t="str">
        <f t="shared" si="3"/>
        <v>end</v>
      </c>
    </row>
    <row r="39" spans="2:23" s="5" customFormat="1" hidden="1" x14ac:dyDescent="0.2">
      <c r="B39" s="10" t="str">
        <f t="shared" si="5"/>
        <v/>
      </c>
      <c r="C39" s="248" t="s">
        <v>57</v>
      </c>
      <c r="D39" s="59"/>
      <c r="E39" s="65"/>
      <c r="F39" s="60"/>
      <c r="G39" s="65"/>
      <c r="H39" s="66"/>
      <c r="I39" s="60"/>
      <c r="J39" s="60"/>
      <c r="K39" s="65"/>
      <c r="L39" s="66"/>
      <c r="M39" s="60"/>
      <c r="N39" s="60"/>
      <c r="O39" s="65"/>
      <c r="P39" s="66"/>
      <c r="Q39" s="60"/>
      <c r="R39" s="66"/>
      <c r="S39" s="66"/>
      <c r="T39" s="66"/>
      <c r="U39" s="1" t="str">
        <f t="shared" si="1"/>
        <v>end</v>
      </c>
      <c r="V39" s="31" t="str">
        <f t="shared" si="2"/>
        <v>end</v>
      </c>
      <c r="W39" s="31" t="str">
        <f t="shared" si="3"/>
        <v>end</v>
      </c>
    </row>
    <row r="40" spans="2:23" s="5" customFormat="1" hidden="1" x14ac:dyDescent="0.2">
      <c r="B40" s="10" t="str">
        <f t="shared" si="5"/>
        <v/>
      </c>
      <c r="C40" s="248" t="s">
        <v>57</v>
      </c>
      <c r="D40" s="59"/>
      <c r="E40" s="65"/>
      <c r="F40" s="60"/>
      <c r="G40" s="65"/>
      <c r="H40" s="66"/>
      <c r="I40" s="60"/>
      <c r="J40" s="60"/>
      <c r="K40" s="65"/>
      <c r="L40" s="66"/>
      <c r="M40" s="60"/>
      <c r="N40" s="60"/>
      <c r="O40" s="65"/>
      <c r="P40" s="66"/>
      <c r="Q40" s="60"/>
      <c r="R40" s="66"/>
      <c r="S40" s="66"/>
      <c r="T40" s="66"/>
      <c r="U40" s="1" t="str">
        <f t="shared" si="1"/>
        <v>end</v>
      </c>
      <c r="V40" s="31" t="str">
        <f t="shared" si="2"/>
        <v>end</v>
      </c>
      <c r="W40" s="31" t="str">
        <f t="shared" si="3"/>
        <v>end</v>
      </c>
    </row>
    <row r="41" spans="2:23" s="5" customFormat="1" hidden="1" x14ac:dyDescent="0.2">
      <c r="B41" s="10" t="str">
        <f t="shared" si="5"/>
        <v/>
      </c>
      <c r="C41" s="248" t="s">
        <v>57</v>
      </c>
      <c r="D41" s="59"/>
      <c r="E41" s="65"/>
      <c r="F41" s="60"/>
      <c r="G41" s="65"/>
      <c r="H41" s="66"/>
      <c r="I41" s="60"/>
      <c r="J41" s="60"/>
      <c r="K41" s="65"/>
      <c r="L41" s="66"/>
      <c r="M41" s="60"/>
      <c r="N41" s="60"/>
      <c r="O41" s="65"/>
      <c r="P41" s="66"/>
      <c r="Q41" s="60"/>
      <c r="R41" s="66"/>
      <c r="S41" s="66"/>
      <c r="T41" s="66"/>
      <c r="U41" s="1" t="str">
        <f t="shared" si="1"/>
        <v>end</v>
      </c>
      <c r="V41" s="31" t="str">
        <f t="shared" si="2"/>
        <v>end</v>
      </c>
      <c r="W41" s="31" t="str">
        <f t="shared" si="3"/>
        <v>end</v>
      </c>
    </row>
    <row r="42" spans="2:23" s="5" customFormat="1" hidden="1" x14ac:dyDescent="0.2">
      <c r="B42" s="10" t="str">
        <f t="shared" si="5"/>
        <v/>
      </c>
      <c r="C42" s="248" t="s">
        <v>57</v>
      </c>
      <c r="D42" s="59"/>
      <c r="E42" s="65"/>
      <c r="F42" s="60"/>
      <c r="G42" s="65"/>
      <c r="H42" s="66"/>
      <c r="I42" s="60"/>
      <c r="J42" s="60"/>
      <c r="K42" s="65"/>
      <c r="L42" s="66"/>
      <c r="M42" s="60"/>
      <c r="N42" s="60"/>
      <c r="O42" s="65"/>
      <c r="P42" s="66"/>
      <c r="Q42" s="60"/>
      <c r="R42" s="66"/>
      <c r="S42" s="66"/>
      <c r="T42" s="66"/>
      <c r="U42" s="1" t="str">
        <f t="shared" si="1"/>
        <v>end</v>
      </c>
      <c r="V42" s="31" t="str">
        <f t="shared" si="2"/>
        <v>end</v>
      </c>
      <c r="W42" s="31" t="str">
        <f t="shared" si="3"/>
        <v>end</v>
      </c>
    </row>
    <row r="43" spans="2:23" s="5" customFormat="1" hidden="1" x14ac:dyDescent="0.2">
      <c r="B43" s="10" t="str">
        <f t="shared" si="5"/>
        <v/>
      </c>
      <c r="C43" s="248" t="s">
        <v>57</v>
      </c>
      <c r="D43" s="59"/>
      <c r="E43" s="65"/>
      <c r="F43" s="60"/>
      <c r="G43" s="65"/>
      <c r="H43" s="66"/>
      <c r="I43" s="60"/>
      <c r="J43" s="60"/>
      <c r="K43" s="65"/>
      <c r="L43" s="66"/>
      <c r="M43" s="60"/>
      <c r="N43" s="60"/>
      <c r="O43" s="65"/>
      <c r="P43" s="66"/>
      <c r="Q43" s="60"/>
      <c r="R43" s="66"/>
      <c r="S43" s="66"/>
      <c r="T43" s="66"/>
      <c r="U43" s="1" t="str">
        <f t="shared" si="1"/>
        <v>end</v>
      </c>
      <c r="V43" s="31" t="str">
        <f t="shared" si="2"/>
        <v>end</v>
      </c>
      <c r="W43" s="31" t="str">
        <f t="shared" si="3"/>
        <v>end</v>
      </c>
    </row>
    <row r="44" spans="2:23" s="5" customFormat="1" hidden="1" x14ac:dyDescent="0.2">
      <c r="B44" s="10" t="str">
        <f t="shared" si="5"/>
        <v/>
      </c>
      <c r="C44" s="248" t="s">
        <v>57</v>
      </c>
      <c r="D44" s="59"/>
      <c r="E44" s="65"/>
      <c r="F44" s="60"/>
      <c r="G44" s="65"/>
      <c r="H44" s="66"/>
      <c r="I44" s="60"/>
      <c r="J44" s="60"/>
      <c r="K44" s="65"/>
      <c r="L44" s="66"/>
      <c r="M44" s="60"/>
      <c r="N44" s="60"/>
      <c r="O44" s="65"/>
      <c r="P44" s="66"/>
      <c r="Q44" s="60"/>
      <c r="R44" s="66"/>
      <c r="S44" s="66"/>
      <c r="T44" s="66"/>
      <c r="U44" s="1" t="str">
        <f t="shared" si="1"/>
        <v>end</v>
      </c>
      <c r="V44" s="31" t="str">
        <f t="shared" si="2"/>
        <v>end</v>
      </c>
      <c r="W44" s="31" t="str">
        <f t="shared" si="3"/>
        <v>end</v>
      </c>
    </row>
    <row r="45" spans="2:23" s="5" customFormat="1" hidden="1" x14ac:dyDescent="0.2">
      <c r="B45" s="10" t="str">
        <f t="shared" si="5"/>
        <v/>
      </c>
      <c r="C45" s="248" t="s">
        <v>57</v>
      </c>
      <c r="D45" s="59"/>
      <c r="E45" s="65"/>
      <c r="F45" s="60"/>
      <c r="G45" s="65"/>
      <c r="H45" s="66"/>
      <c r="I45" s="60"/>
      <c r="J45" s="60"/>
      <c r="K45" s="65"/>
      <c r="L45" s="66"/>
      <c r="M45" s="60"/>
      <c r="N45" s="60"/>
      <c r="O45" s="65"/>
      <c r="P45" s="66"/>
      <c r="Q45" s="60"/>
      <c r="R45" s="66"/>
      <c r="S45" s="66"/>
      <c r="T45" s="66"/>
      <c r="U45" s="1" t="str">
        <f t="shared" si="1"/>
        <v>end</v>
      </c>
      <c r="V45" s="31" t="str">
        <f t="shared" si="2"/>
        <v>end</v>
      </c>
      <c r="W45" s="31" t="str">
        <f t="shared" si="3"/>
        <v>end</v>
      </c>
    </row>
    <row r="46" spans="2:23" s="5" customFormat="1" hidden="1" x14ac:dyDescent="0.2">
      <c r="B46" s="10" t="str">
        <f t="shared" si="5"/>
        <v/>
      </c>
      <c r="C46" s="248" t="s">
        <v>57</v>
      </c>
      <c r="D46" s="66"/>
      <c r="E46" s="65"/>
      <c r="F46" s="60"/>
      <c r="G46" s="65"/>
      <c r="H46" s="66"/>
      <c r="I46" s="60"/>
      <c r="J46" s="60"/>
      <c r="K46" s="65"/>
      <c r="L46" s="66"/>
      <c r="M46" s="60"/>
      <c r="N46" s="60"/>
      <c r="O46" s="65"/>
      <c r="P46" s="66"/>
      <c r="Q46" s="60"/>
      <c r="R46" s="66"/>
      <c r="S46" s="66"/>
      <c r="T46" s="66"/>
      <c r="U46" s="1" t="str">
        <f t="shared" si="1"/>
        <v>end</v>
      </c>
      <c r="V46" s="31" t="str">
        <f t="shared" si="2"/>
        <v>end</v>
      </c>
      <c r="W46" s="31" t="str">
        <f t="shared" si="3"/>
        <v>end</v>
      </c>
    </row>
    <row r="47" spans="2:23" s="5" customFormat="1" hidden="1" x14ac:dyDescent="0.2">
      <c r="B47" s="10" t="str">
        <f t="shared" si="5"/>
        <v/>
      </c>
      <c r="C47" s="248" t="s">
        <v>57</v>
      </c>
      <c r="D47" s="66"/>
      <c r="E47" s="65"/>
      <c r="F47" s="60"/>
      <c r="G47" s="65"/>
      <c r="H47" s="66"/>
      <c r="I47" s="60"/>
      <c r="J47" s="60"/>
      <c r="K47" s="65"/>
      <c r="L47" s="66"/>
      <c r="M47" s="60"/>
      <c r="N47" s="60"/>
      <c r="O47" s="65"/>
      <c r="P47" s="66"/>
      <c r="Q47" s="60"/>
      <c r="R47" s="66"/>
      <c r="S47" s="66"/>
      <c r="T47" s="66"/>
      <c r="U47" s="1" t="str">
        <f t="shared" si="1"/>
        <v>end</v>
      </c>
      <c r="V47" s="31" t="str">
        <f t="shared" si="2"/>
        <v>end</v>
      </c>
      <c r="W47" s="31" t="str">
        <f t="shared" si="3"/>
        <v>end</v>
      </c>
    </row>
    <row r="48" spans="2:23" s="5" customFormat="1" hidden="1" x14ac:dyDescent="0.2">
      <c r="B48" s="10" t="str">
        <f t="shared" si="5"/>
        <v/>
      </c>
      <c r="C48" s="248" t="s">
        <v>57</v>
      </c>
      <c r="D48" s="66"/>
      <c r="E48" s="65"/>
      <c r="F48" s="60"/>
      <c r="G48" s="65"/>
      <c r="H48" s="66"/>
      <c r="I48" s="60"/>
      <c r="J48" s="60"/>
      <c r="K48" s="65"/>
      <c r="L48" s="66"/>
      <c r="M48" s="60"/>
      <c r="N48" s="60"/>
      <c r="O48" s="65"/>
      <c r="P48" s="66"/>
      <c r="Q48" s="60"/>
      <c r="R48" s="66"/>
      <c r="S48" s="66"/>
      <c r="T48" s="66"/>
      <c r="U48" s="1" t="str">
        <f t="shared" si="1"/>
        <v>end</v>
      </c>
      <c r="V48" s="31" t="str">
        <f t="shared" si="2"/>
        <v>end</v>
      </c>
      <c r="W48" s="31" t="str">
        <f t="shared" si="3"/>
        <v>end</v>
      </c>
    </row>
    <row r="49" spans="2:23" s="5" customFormat="1" hidden="1" x14ac:dyDescent="0.2">
      <c r="B49" s="10" t="str">
        <f t="shared" si="5"/>
        <v/>
      </c>
      <c r="C49" s="248" t="s">
        <v>57</v>
      </c>
      <c r="D49" s="66"/>
      <c r="E49" s="65"/>
      <c r="F49" s="60"/>
      <c r="G49" s="65"/>
      <c r="H49" s="66"/>
      <c r="I49" s="60"/>
      <c r="J49" s="60"/>
      <c r="K49" s="65"/>
      <c r="L49" s="66"/>
      <c r="M49" s="60"/>
      <c r="N49" s="60"/>
      <c r="O49" s="65"/>
      <c r="P49" s="66"/>
      <c r="Q49" s="60"/>
      <c r="R49" s="66"/>
      <c r="S49" s="66"/>
      <c r="T49" s="66"/>
      <c r="U49" s="1" t="str">
        <f t="shared" si="1"/>
        <v>end</v>
      </c>
      <c r="V49" s="31" t="str">
        <f t="shared" si="2"/>
        <v>end</v>
      </c>
      <c r="W49" s="31" t="str">
        <f t="shared" si="3"/>
        <v>end</v>
      </c>
    </row>
    <row r="50" spans="2:23" s="5" customFormat="1" hidden="1" x14ac:dyDescent="0.2">
      <c r="B50" s="10" t="str">
        <f t="shared" si="5"/>
        <v/>
      </c>
      <c r="C50" s="248" t="s">
        <v>57</v>
      </c>
      <c r="D50" s="66"/>
      <c r="E50" s="65"/>
      <c r="F50" s="60"/>
      <c r="G50" s="65"/>
      <c r="H50" s="66"/>
      <c r="I50" s="60"/>
      <c r="J50" s="60"/>
      <c r="K50" s="65"/>
      <c r="L50" s="66"/>
      <c r="M50" s="60"/>
      <c r="N50" s="60"/>
      <c r="O50" s="65"/>
      <c r="P50" s="66"/>
      <c r="Q50" s="60"/>
      <c r="R50" s="66"/>
      <c r="S50" s="66"/>
      <c r="T50" s="66"/>
      <c r="U50" s="1" t="str">
        <f t="shared" si="1"/>
        <v>end</v>
      </c>
      <c r="V50" s="31" t="str">
        <f t="shared" si="2"/>
        <v>end</v>
      </c>
      <c r="W50" s="31" t="str">
        <f t="shared" si="3"/>
        <v>end</v>
      </c>
    </row>
    <row r="51" spans="2:23" s="5" customFormat="1" hidden="1" x14ac:dyDescent="0.2">
      <c r="B51" s="10" t="str">
        <f t="shared" si="5"/>
        <v/>
      </c>
      <c r="C51" s="248" t="s">
        <v>57</v>
      </c>
      <c r="D51" s="66"/>
      <c r="E51" s="65"/>
      <c r="F51" s="60"/>
      <c r="G51" s="65"/>
      <c r="H51" s="66"/>
      <c r="I51" s="60"/>
      <c r="J51" s="60"/>
      <c r="K51" s="65"/>
      <c r="L51" s="66"/>
      <c r="M51" s="60"/>
      <c r="N51" s="60"/>
      <c r="O51" s="65"/>
      <c r="P51" s="66"/>
      <c r="Q51" s="60"/>
      <c r="R51" s="66"/>
      <c r="S51" s="66"/>
      <c r="T51" s="66"/>
      <c r="U51" s="1" t="str">
        <f t="shared" si="1"/>
        <v>end</v>
      </c>
      <c r="V51" s="31" t="str">
        <f t="shared" si="2"/>
        <v>end</v>
      </c>
      <c r="W51" s="31" t="str">
        <f t="shared" si="3"/>
        <v>end</v>
      </c>
    </row>
    <row r="52" spans="2:23" s="5" customFormat="1" hidden="1" x14ac:dyDescent="0.2">
      <c r="B52" s="10" t="str">
        <f t="shared" si="5"/>
        <v/>
      </c>
      <c r="C52" s="248" t="s">
        <v>57</v>
      </c>
      <c r="D52" s="66"/>
      <c r="E52" s="65"/>
      <c r="F52" s="60"/>
      <c r="G52" s="65"/>
      <c r="H52" s="66"/>
      <c r="I52" s="60"/>
      <c r="J52" s="60"/>
      <c r="K52" s="65"/>
      <c r="L52" s="66"/>
      <c r="M52" s="60"/>
      <c r="N52" s="60"/>
      <c r="O52" s="65"/>
      <c r="P52" s="66"/>
      <c r="Q52" s="60"/>
      <c r="R52" s="66"/>
      <c r="S52" s="66"/>
      <c r="T52" s="66"/>
      <c r="U52" s="1" t="str">
        <f t="shared" si="1"/>
        <v>end</v>
      </c>
      <c r="V52" s="31" t="str">
        <f t="shared" si="2"/>
        <v>end</v>
      </c>
      <c r="W52" s="31" t="str">
        <f t="shared" si="3"/>
        <v>end</v>
      </c>
    </row>
    <row r="53" spans="2:23" s="5" customFormat="1" hidden="1" x14ac:dyDescent="0.2">
      <c r="B53" s="10" t="str">
        <f t="shared" si="5"/>
        <v/>
      </c>
      <c r="C53" s="248" t="s">
        <v>57</v>
      </c>
      <c r="D53" s="66"/>
      <c r="E53" s="65"/>
      <c r="F53" s="60"/>
      <c r="G53" s="65"/>
      <c r="H53" s="66"/>
      <c r="I53" s="60"/>
      <c r="J53" s="60"/>
      <c r="K53" s="65"/>
      <c r="L53" s="66"/>
      <c r="M53" s="60"/>
      <c r="N53" s="60"/>
      <c r="O53" s="65"/>
      <c r="P53" s="66"/>
      <c r="Q53" s="60"/>
      <c r="R53" s="66"/>
      <c r="S53" s="66"/>
      <c r="T53" s="66"/>
      <c r="U53" s="1" t="str">
        <f t="shared" si="1"/>
        <v>end</v>
      </c>
      <c r="V53" s="31" t="str">
        <f t="shared" si="2"/>
        <v>end</v>
      </c>
      <c r="W53" s="31" t="str">
        <f t="shared" si="3"/>
        <v>end</v>
      </c>
    </row>
    <row r="54" spans="2:23" s="5" customFormat="1" hidden="1" x14ac:dyDescent="0.2">
      <c r="B54" s="10" t="str">
        <f t="shared" si="5"/>
        <v/>
      </c>
      <c r="C54" s="248" t="s">
        <v>57</v>
      </c>
      <c r="D54" s="66"/>
      <c r="E54" s="65"/>
      <c r="F54" s="60"/>
      <c r="G54" s="65"/>
      <c r="H54" s="66"/>
      <c r="I54" s="60"/>
      <c r="J54" s="60"/>
      <c r="K54" s="65"/>
      <c r="L54" s="66"/>
      <c r="M54" s="60"/>
      <c r="N54" s="60"/>
      <c r="O54" s="65"/>
      <c r="P54" s="66"/>
      <c r="Q54" s="60"/>
      <c r="R54" s="66"/>
      <c r="S54" s="66"/>
      <c r="T54" s="66"/>
      <c r="U54" s="1" t="str">
        <f t="shared" si="1"/>
        <v>end</v>
      </c>
      <c r="V54" s="31" t="str">
        <f t="shared" si="2"/>
        <v>end</v>
      </c>
      <c r="W54" s="31" t="str">
        <f t="shared" si="3"/>
        <v>end</v>
      </c>
    </row>
    <row r="55" spans="2:23" s="5" customFormat="1" hidden="1" x14ac:dyDescent="0.2">
      <c r="B55" s="12" t="str">
        <f t="shared" si="5"/>
        <v/>
      </c>
      <c r="C55" s="248" t="s">
        <v>57</v>
      </c>
      <c r="D55" s="68"/>
      <c r="E55" s="67"/>
      <c r="F55" s="69"/>
      <c r="G55" s="67"/>
      <c r="H55" s="68"/>
      <c r="I55" s="69"/>
      <c r="J55" s="69"/>
      <c r="K55" s="67"/>
      <c r="L55" s="68"/>
      <c r="M55" s="69"/>
      <c r="N55" s="69"/>
      <c r="O55" s="67"/>
      <c r="P55" s="68"/>
      <c r="Q55" s="69"/>
      <c r="R55" s="68"/>
      <c r="S55" s="255"/>
      <c r="T55" s="68"/>
      <c r="U55" s="1" t="str">
        <f t="shared" si="1"/>
        <v>end</v>
      </c>
      <c r="V55" s="31" t="str">
        <f t="shared" si="2"/>
        <v>end</v>
      </c>
      <c r="W55" s="31" t="str">
        <f t="shared" si="3"/>
        <v>end</v>
      </c>
    </row>
    <row r="56" spans="2:23" s="5" customFormat="1" x14ac:dyDescent="0.2"/>
    <row r="57" spans="2:23" s="5" customFormat="1" x14ac:dyDescent="0.2"/>
    <row r="58" spans="2:23" s="5" customFormat="1" x14ac:dyDescent="0.2"/>
    <row r="59" spans="2:23" s="5" customFormat="1" x14ac:dyDescent="0.2"/>
    <row r="60" spans="2:23" s="5" customFormat="1" x14ac:dyDescent="0.2"/>
    <row r="61" spans="2:23" s="5" customFormat="1" x14ac:dyDescent="0.2"/>
    <row r="62" spans="2:23" s="5" customFormat="1" x14ac:dyDescent="0.2"/>
    <row r="63" spans="2:23" s="5" customFormat="1" x14ac:dyDescent="0.2"/>
    <row r="64" spans="2:23"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sheetData>
  <mergeCells count="13">
    <mergeCell ref="A3:Z3"/>
    <mergeCell ref="A2:AA2"/>
    <mergeCell ref="U4:W4"/>
    <mergeCell ref="X4:Z5"/>
    <mergeCell ref="C4:D4"/>
    <mergeCell ref="E4:F4"/>
    <mergeCell ref="G4:H4"/>
    <mergeCell ref="I4:J4"/>
    <mergeCell ref="K4:L4"/>
    <mergeCell ref="M4:N4"/>
    <mergeCell ref="O4:P4"/>
    <mergeCell ref="Q4:R4"/>
    <mergeCell ref="S4:T4"/>
  </mergeCells>
  <phoneticPr fontId="0" type="noConversion"/>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4" r:id="rId4" name="Option Button 8">
              <controlPr defaultSize="0" autoFill="0" autoLine="0" autoPict="0" macro="[0]!Rowopen">
                <anchor moveWithCells="1">
                  <from>
                    <xdr:col>14</xdr:col>
                    <xdr:colOff>247650</xdr:colOff>
                    <xdr:row>0</xdr:row>
                    <xdr:rowOff>85725</xdr:rowOff>
                  </from>
                  <to>
                    <xdr:col>18</xdr:col>
                    <xdr:colOff>304800</xdr:colOff>
                    <xdr:row>0</xdr:row>
                    <xdr:rowOff>304800</xdr:rowOff>
                  </to>
                </anchor>
              </controlPr>
            </control>
          </mc:Choice>
        </mc:AlternateContent>
        <mc:AlternateContent xmlns:mc="http://schemas.openxmlformats.org/markup-compatibility/2006">
          <mc:Choice Requires="x14">
            <control shapeId="4105" r:id="rId5" name="Option Button 9">
              <controlPr defaultSize="0" autoFill="0" autoLine="0" autoPict="0" macro="[0]!rowclose">
                <anchor moveWithCells="1">
                  <from>
                    <xdr:col>21</xdr:col>
                    <xdr:colOff>66675</xdr:colOff>
                    <xdr:row>0</xdr:row>
                    <xdr:rowOff>85725</xdr:rowOff>
                  </from>
                  <to>
                    <xdr:col>24</xdr:col>
                    <xdr:colOff>142875</xdr:colOff>
                    <xdr:row>0</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73"/>
  <sheetViews>
    <sheetView workbookViewId="0">
      <pane xSplit="27" ySplit="5" topLeftCell="AB6" activePane="bottomRight" state="frozenSplit"/>
      <selection pane="topRight" activeCell="X1" sqref="X1"/>
      <selection pane="bottomLeft" activeCell="A7" sqref="A7"/>
      <selection pane="bottomRight" activeCell="A55" sqref="A36:IV55"/>
    </sheetView>
  </sheetViews>
  <sheetFormatPr defaultRowHeight="12.75" x14ac:dyDescent="0.2"/>
  <cols>
    <col min="1" max="1" width="10.5703125" customWidth="1"/>
    <col min="2" max="20" width="4.7109375" customWidth="1"/>
    <col min="21" max="21" width="4.42578125" customWidth="1"/>
    <col min="22" max="22" width="4.28515625" customWidth="1"/>
    <col min="23" max="23" width="4.42578125" customWidth="1"/>
  </cols>
  <sheetData>
    <row r="1" spans="1:27" s="44" customFormat="1" ht="22.5" customHeight="1" x14ac:dyDescent="0.2">
      <c r="A1" s="296" t="s">
        <v>124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row>
    <row r="2" spans="1:27" s="44" customFormat="1" ht="2.25" customHeight="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row>
    <row r="3" spans="1:27" s="44" customFormat="1" ht="22.5" customHeight="1" x14ac:dyDescent="0.25">
      <c r="A3" s="297" t="s">
        <v>84</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row>
    <row r="4" spans="1:27" s="7" customFormat="1" ht="70.5" customHeight="1" x14ac:dyDescent="0.25">
      <c r="A4" s="43" t="s">
        <v>15</v>
      </c>
      <c r="B4" s="8" t="s">
        <v>17</v>
      </c>
      <c r="C4" s="277" t="s">
        <v>20</v>
      </c>
      <c r="D4" s="278"/>
      <c r="E4" s="279" t="s">
        <v>168</v>
      </c>
      <c r="F4" s="280"/>
      <c r="G4" s="281" t="s">
        <v>19</v>
      </c>
      <c r="H4" s="282"/>
      <c r="I4" s="283" t="s">
        <v>171</v>
      </c>
      <c r="J4" s="284"/>
      <c r="K4" s="285" t="s">
        <v>170</v>
      </c>
      <c r="L4" s="286"/>
      <c r="M4" s="287" t="s">
        <v>172</v>
      </c>
      <c r="N4" s="288"/>
      <c r="O4" s="289" t="s">
        <v>18</v>
      </c>
      <c r="P4" s="290"/>
      <c r="Q4" s="291" t="s">
        <v>173</v>
      </c>
      <c r="R4" s="292"/>
      <c r="S4" s="293" t="s">
        <v>174</v>
      </c>
      <c r="T4" s="294"/>
      <c r="U4" s="272" t="s">
        <v>21</v>
      </c>
      <c r="V4" s="273"/>
      <c r="W4" s="274"/>
      <c r="X4" s="298" t="str">
        <f>IF((COUNTIF(C6:C55,"end"))=(COUNTIF('Time 1'!C6:C55,"end")),"","PROBLEM ! ! ! ! ! !  YOU HAVE DIFFERENT NUMBERS OF CASES IN TIME 1 AND TIME 2")</f>
        <v/>
      </c>
      <c r="Y4" s="299"/>
      <c r="Z4" s="299"/>
      <c r="AA4" s="44"/>
    </row>
    <row r="5" spans="1:27" s="7" customFormat="1" ht="39.75" customHeight="1" x14ac:dyDescent="0.25">
      <c r="A5" s="43" t="s">
        <v>16</v>
      </c>
      <c r="B5" s="219" t="s">
        <v>22</v>
      </c>
      <c r="C5" s="234" t="s">
        <v>23</v>
      </c>
      <c r="D5" s="234" t="s">
        <v>24</v>
      </c>
      <c r="E5" s="45" t="s">
        <v>23</v>
      </c>
      <c r="F5" s="45" t="s">
        <v>24</v>
      </c>
      <c r="G5" s="46" t="s">
        <v>23</v>
      </c>
      <c r="H5" s="46" t="s">
        <v>24</v>
      </c>
      <c r="I5" s="47" t="s">
        <v>23</v>
      </c>
      <c r="J5" s="47" t="s">
        <v>24</v>
      </c>
      <c r="K5" s="48" t="s">
        <v>23</v>
      </c>
      <c r="L5" s="48" t="s">
        <v>24</v>
      </c>
      <c r="M5" s="49" t="s">
        <v>23</v>
      </c>
      <c r="N5" s="49" t="s">
        <v>24</v>
      </c>
      <c r="O5" s="42" t="s">
        <v>23</v>
      </c>
      <c r="P5" s="42" t="s">
        <v>24</v>
      </c>
      <c r="Q5" s="50" t="s">
        <v>23</v>
      </c>
      <c r="R5" s="50" t="s">
        <v>24</v>
      </c>
      <c r="S5" s="254" t="s">
        <v>23</v>
      </c>
      <c r="T5" s="254" t="s">
        <v>24</v>
      </c>
      <c r="U5" s="51" t="s">
        <v>23</v>
      </c>
      <c r="V5" s="42" t="s">
        <v>24</v>
      </c>
      <c r="W5" s="42" t="s">
        <v>25</v>
      </c>
      <c r="X5" s="298"/>
      <c r="Y5" s="299"/>
      <c r="Z5" s="299"/>
      <c r="AA5" s="44"/>
    </row>
    <row r="6" spans="1:27" s="7" customFormat="1" x14ac:dyDescent="0.2">
      <c r="B6" s="24">
        <v>1</v>
      </c>
      <c r="C6" s="58" t="s">
        <v>57</v>
      </c>
      <c r="D6" s="62"/>
      <c r="E6" s="61"/>
      <c r="F6" s="60"/>
      <c r="G6" s="58"/>
      <c r="H6" s="60"/>
      <c r="I6" s="58"/>
      <c r="J6" s="60"/>
      <c r="K6" s="58"/>
      <c r="L6" s="60"/>
      <c r="M6" s="58"/>
      <c r="N6" s="61"/>
      <c r="O6" s="58"/>
      <c r="P6" s="61"/>
      <c r="Q6" s="58"/>
      <c r="R6" s="62"/>
      <c r="S6" s="70"/>
      <c r="T6" s="70"/>
      <c r="U6" s="94" t="str">
        <f>IF(C6="end","end",SUM(C6+E6+G6+I6+K6+M6+O6+Q6+S6))</f>
        <v>end</v>
      </c>
      <c r="V6" s="1" t="str">
        <f>IF(C6="end","end",SUM(D6+F6+H6+J6+L6+N6+P6+R6+T6))</f>
        <v>end</v>
      </c>
      <c r="W6" s="31" t="str">
        <f>IF(C6="end","end",IF(AND(C6=0,D6=0),0,1)+IF(AND(E6=0,F6=0),0,1)+IF(AND(G6=0,H6=0),0,1)+IF(AND(I6=0,J6=0),0,1)+IF(AND(K6=0,L6=0),0,1)+IF(AND(M6=0,N6=0),0,1)+IF(AND(O6=0,P6=0),0,1)+IF(AND(Q6=0,R6=0),0,1)+IF(AND(S6=0,T6=0),0,1))</f>
        <v>end</v>
      </c>
      <c r="Y6" s="295" t="s">
        <v>151</v>
      </c>
      <c r="Z6" s="295"/>
    </row>
    <row r="7" spans="1:27" s="7" customFormat="1" x14ac:dyDescent="0.2">
      <c r="B7" s="10" t="str">
        <f t="shared" ref="B7:B55" si="0">IF(COUNT(C7)=0,"",B6+1)</f>
        <v/>
      </c>
      <c r="C7" s="65" t="s">
        <v>57</v>
      </c>
      <c r="D7" s="64"/>
      <c r="E7" s="70"/>
      <c r="F7" s="60"/>
      <c r="G7" s="63"/>
      <c r="H7" s="60"/>
      <c r="I7" s="63"/>
      <c r="J7" s="60"/>
      <c r="K7" s="63"/>
      <c r="L7" s="60"/>
      <c r="M7" s="63"/>
      <c r="N7" s="60"/>
      <c r="O7" s="63"/>
      <c r="P7" s="60"/>
      <c r="Q7" s="63"/>
      <c r="R7" s="64"/>
      <c r="S7" s="70"/>
      <c r="T7" s="70"/>
      <c r="U7" s="94" t="str">
        <f t="shared" ref="U7:U35" si="1">IF(C7="end","end",SUM(C7+E7+G7+I7+K7+M7+O7+Q7+S7))</f>
        <v>end</v>
      </c>
      <c r="V7" s="1" t="str">
        <f t="shared" ref="V7:V35" si="2">IF(C7="end","end",SUM(D7+F7+H7+J7+L7+N7+P7+R7+T7))</f>
        <v>end</v>
      </c>
      <c r="W7" s="31" t="str">
        <f t="shared" ref="W7:W35" si="3">IF(C7="end","end",IF(AND(C7=0,D7=0),0,1)+IF(AND(E7=0,F7=0),0,1)+IF(AND(G7=0,H7=0),0,1)+IF(AND(I7=0,J7=0),0,1)+IF(AND(K7=0,L7=0),0,1)+IF(AND(M7=0,N7=0),0,1)+IF(AND(O7=0,P7=0),0,1)+IF(AND(Q7=0,R7=0),0,1)+IF(AND(S7=0,T7=0),0,1))</f>
        <v>end</v>
      </c>
      <c r="Y7" s="295"/>
      <c r="Z7" s="295"/>
    </row>
    <row r="8" spans="1:27" s="7" customFormat="1" x14ac:dyDescent="0.2">
      <c r="B8" s="10" t="str">
        <f t="shared" si="0"/>
        <v/>
      </c>
      <c r="C8" s="65" t="s">
        <v>57</v>
      </c>
      <c r="D8" s="64"/>
      <c r="E8" s="70"/>
      <c r="F8" s="60"/>
      <c r="G8" s="63"/>
      <c r="H8" s="60"/>
      <c r="I8" s="63"/>
      <c r="J8" s="60"/>
      <c r="K8" s="63"/>
      <c r="L8" s="60"/>
      <c r="M8" s="63"/>
      <c r="N8" s="60"/>
      <c r="O8" s="63"/>
      <c r="P8" s="60"/>
      <c r="Q8" s="63"/>
      <c r="R8" s="64"/>
      <c r="S8" s="70"/>
      <c r="T8" s="70"/>
      <c r="U8" s="94" t="str">
        <f t="shared" si="1"/>
        <v>end</v>
      </c>
      <c r="V8" s="1" t="str">
        <f t="shared" si="2"/>
        <v>end</v>
      </c>
      <c r="W8" s="31" t="str">
        <f t="shared" si="3"/>
        <v>end</v>
      </c>
      <c r="Y8" s="295"/>
      <c r="Z8" s="295"/>
    </row>
    <row r="9" spans="1:27" s="7" customFormat="1" x14ac:dyDescent="0.2">
      <c r="B9" s="10" t="str">
        <f t="shared" si="0"/>
        <v/>
      </c>
      <c r="C9" s="65" t="s">
        <v>57</v>
      </c>
      <c r="D9" s="64"/>
      <c r="E9" s="70"/>
      <c r="F9" s="60"/>
      <c r="G9" s="63"/>
      <c r="H9" s="60"/>
      <c r="I9" s="63"/>
      <c r="J9" s="60"/>
      <c r="K9" s="63"/>
      <c r="L9" s="60"/>
      <c r="M9" s="63"/>
      <c r="N9" s="60"/>
      <c r="O9" s="63"/>
      <c r="P9" s="60"/>
      <c r="Q9" s="63"/>
      <c r="R9" s="64"/>
      <c r="S9" s="70"/>
      <c r="T9" s="70"/>
      <c r="U9" s="94" t="str">
        <f t="shared" si="1"/>
        <v>end</v>
      </c>
      <c r="V9" s="1" t="str">
        <f t="shared" si="2"/>
        <v>end</v>
      </c>
      <c r="W9" s="31" t="str">
        <f t="shared" si="3"/>
        <v>end</v>
      </c>
      <c r="Y9" s="295"/>
      <c r="Z9" s="295"/>
    </row>
    <row r="10" spans="1:27" s="7" customFormat="1" x14ac:dyDescent="0.2">
      <c r="B10" s="10" t="str">
        <f t="shared" si="0"/>
        <v/>
      </c>
      <c r="C10" s="65" t="s">
        <v>57</v>
      </c>
      <c r="D10" s="64"/>
      <c r="E10" s="70"/>
      <c r="F10" s="60"/>
      <c r="G10" s="63"/>
      <c r="H10" s="60"/>
      <c r="I10" s="63"/>
      <c r="J10" s="60"/>
      <c r="K10" s="63"/>
      <c r="L10" s="60"/>
      <c r="M10" s="63"/>
      <c r="N10" s="60"/>
      <c r="O10" s="63"/>
      <c r="P10" s="60"/>
      <c r="Q10" s="63"/>
      <c r="R10" s="64"/>
      <c r="S10" s="70"/>
      <c r="T10" s="70"/>
      <c r="U10" s="94" t="str">
        <f t="shared" si="1"/>
        <v>end</v>
      </c>
      <c r="V10" s="1" t="str">
        <f t="shared" si="2"/>
        <v>end</v>
      </c>
      <c r="W10" s="31" t="str">
        <f t="shared" si="3"/>
        <v>end</v>
      </c>
      <c r="Y10" s="295"/>
      <c r="Z10" s="295"/>
    </row>
    <row r="11" spans="1:27" s="7" customFormat="1" x14ac:dyDescent="0.2">
      <c r="B11" s="10" t="str">
        <f t="shared" si="0"/>
        <v/>
      </c>
      <c r="C11" s="65" t="s">
        <v>57</v>
      </c>
      <c r="D11" s="64"/>
      <c r="E11" s="70"/>
      <c r="F11" s="60"/>
      <c r="G11" s="63"/>
      <c r="H11" s="60"/>
      <c r="I11" s="63"/>
      <c r="J11" s="60"/>
      <c r="K11" s="63"/>
      <c r="L11" s="60"/>
      <c r="M11" s="63"/>
      <c r="N11" s="60"/>
      <c r="O11" s="63"/>
      <c r="P11" s="60"/>
      <c r="Q11" s="63"/>
      <c r="R11" s="64"/>
      <c r="S11" s="70"/>
      <c r="T11" s="70"/>
      <c r="U11" s="94" t="str">
        <f t="shared" si="1"/>
        <v>end</v>
      </c>
      <c r="V11" s="1" t="str">
        <f t="shared" si="2"/>
        <v>end</v>
      </c>
      <c r="W11" s="31" t="str">
        <f t="shared" si="3"/>
        <v>end</v>
      </c>
      <c r="Y11" s="295"/>
      <c r="Z11" s="295"/>
    </row>
    <row r="12" spans="1:27" s="7" customFormat="1" x14ac:dyDescent="0.2">
      <c r="B12" s="10" t="str">
        <f t="shared" si="0"/>
        <v/>
      </c>
      <c r="C12" s="65" t="s">
        <v>57</v>
      </c>
      <c r="D12" s="64"/>
      <c r="E12" s="70"/>
      <c r="F12" s="60"/>
      <c r="G12" s="63"/>
      <c r="H12" s="60"/>
      <c r="I12" s="63"/>
      <c r="J12" s="60"/>
      <c r="K12" s="63"/>
      <c r="L12" s="60"/>
      <c r="M12" s="63"/>
      <c r="N12" s="60"/>
      <c r="O12" s="63"/>
      <c r="P12" s="60"/>
      <c r="Q12" s="63"/>
      <c r="R12" s="64"/>
      <c r="S12" s="70"/>
      <c r="T12" s="70"/>
      <c r="U12" s="94" t="str">
        <f t="shared" si="1"/>
        <v>end</v>
      </c>
      <c r="V12" s="1" t="str">
        <f t="shared" si="2"/>
        <v>end</v>
      </c>
      <c r="W12" s="31" t="str">
        <f t="shared" si="3"/>
        <v>end</v>
      </c>
    </row>
    <row r="13" spans="1:27" s="7" customFormat="1" x14ac:dyDescent="0.2">
      <c r="B13" s="10" t="str">
        <f t="shared" si="0"/>
        <v/>
      </c>
      <c r="C13" s="65" t="s">
        <v>57</v>
      </c>
      <c r="D13" s="64"/>
      <c r="E13" s="70"/>
      <c r="F13" s="60"/>
      <c r="G13" s="63"/>
      <c r="H13" s="60"/>
      <c r="I13" s="63"/>
      <c r="J13" s="60"/>
      <c r="K13" s="63"/>
      <c r="L13" s="60"/>
      <c r="M13" s="63"/>
      <c r="N13" s="60"/>
      <c r="O13" s="63"/>
      <c r="P13" s="60"/>
      <c r="Q13" s="63"/>
      <c r="R13" s="64"/>
      <c r="S13" s="70"/>
      <c r="T13" s="70"/>
      <c r="U13" s="94" t="str">
        <f t="shared" si="1"/>
        <v>end</v>
      </c>
      <c r="V13" s="1" t="str">
        <f t="shared" si="2"/>
        <v>end</v>
      </c>
      <c r="W13" s="31" t="str">
        <f t="shared" si="3"/>
        <v>end</v>
      </c>
    </row>
    <row r="14" spans="1:27" s="7" customFormat="1" x14ac:dyDescent="0.2">
      <c r="B14" s="10" t="str">
        <f t="shared" si="0"/>
        <v/>
      </c>
      <c r="C14" s="65" t="s">
        <v>57</v>
      </c>
      <c r="D14" s="64"/>
      <c r="E14" s="70"/>
      <c r="F14" s="60"/>
      <c r="G14" s="63"/>
      <c r="H14" s="60"/>
      <c r="I14" s="63"/>
      <c r="J14" s="60"/>
      <c r="K14" s="63"/>
      <c r="L14" s="60"/>
      <c r="M14" s="63"/>
      <c r="N14" s="60"/>
      <c r="O14" s="63"/>
      <c r="P14" s="60"/>
      <c r="Q14" s="63"/>
      <c r="R14" s="64"/>
      <c r="S14" s="70"/>
      <c r="T14" s="70"/>
      <c r="U14" s="94" t="str">
        <f t="shared" si="1"/>
        <v>end</v>
      </c>
      <c r="V14" s="1" t="str">
        <f t="shared" si="2"/>
        <v>end</v>
      </c>
      <c r="W14" s="31" t="str">
        <f t="shared" si="3"/>
        <v>end</v>
      </c>
    </row>
    <row r="15" spans="1:27" s="7" customFormat="1" x14ac:dyDescent="0.2">
      <c r="B15" s="10" t="str">
        <f t="shared" si="0"/>
        <v/>
      </c>
      <c r="C15" s="65" t="s">
        <v>57</v>
      </c>
      <c r="D15" s="70"/>
      <c r="E15" s="63"/>
      <c r="F15" s="60"/>
      <c r="G15" s="63"/>
      <c r="H15" s="60"/>
      <c r="I15" s="63"/>
      <c r="J15" s="60"/>
      <c r="K15" s="63"/>
      <c r="L15" s="60"/>
      <c r="M15" s="63"/>
      <c r="N15" s="60"/>
      <c r="O15" s="63"/>
      <c r="P15" s="60"/>
      <c r="Q15" s="63"/>
      <c r="R15" s="64"/>
      <c r="S15" s="70"/>
      <c r="T15" s="70"/>
      <c r="U15" s="94" t="str">
        <f t="shared" si="1"/>
        <v>end</v>
      </c>
      <c r="V15" s="1" t="str">
        <f t="shared" si="2"/>
        <v>end</v>
      </c>
      <c r="W15" s="31" t="str">
        <f t="shared" si="3"/>
        <v>end</v>
      </c>
    </row>
    <row r="16" spans="1:27" s="7" customFormat="1" x14ac:dyDescent="0.2">
      <c r="B16" s="10" t="str">
        <f t="shared" si="0"/>
        <v/>
      </c>
      <c r="C16" s="65" t="s">
        <v>57</v>
      </c>
      <c r="D16" s="70"/>
      <c r="E16" s="63"/>
      <c r="F16" s="60"/>
      <c r="G16" s="63"/>
      <c r="H16" s="60"/>
      <c r="I16" s="63"/>
      <c r="J16" s="60"/>
      <c r="K16" s="63"/>
      <c r="L16" s="60"/>
      <c r="M16" s="63"/>
      <c r="N16" s="60"/>
      <c r="O16" s="63"/>
      <c r="P16" s="60"/>
      <c r="Q16" s="63"/>
      <c r="R16" s="64"/>
      <c r="S16" s="70"/>
      <c r="T16" s="70"/>
      <c r="U16" s="94" t="str">
        <f t="shared" si="1"/>
        <v>end</v>
      </c>
      <c r="V16" s="1" t="str">
        <f t="shared" si="2"/>
        <v>end</v>
      </c>
      <c r="W16" s="31" t="str">
        <f t="shared" si="3"/>
        <v>end</v>
      </c>
    </row>
    <row r="17" spans="2:23" s="7" customFormat="1" x14ac:dyDescent="0.2">
      <c r="B17" s="10" t="str">
        <f t="shared" si="0"/>
        <v/>
      </c>
      <c r="C17" s="65" t="s">
        <v>57</v>
      </c>
      <c r="D17" s="70"/>
      <c r="E17" s="63"/>
      <c r="F17" s="60"/>
      <c r="G17" s="63"/>
      <c r="H17" s="60"/>
      <c r="I17" s="63"/>
      <c r="J17" s="60"/>
      <c r="K17" s="63"/>
      <c r="L17" s="60"/>
      <c r="M17" s="63"/>
      <c r="N17" s="60"/>
      <c r="O17" s="63"/>
      <c r="P17" s="60"/>
      <c r="Q17" s="63"/>
      <c r="R17" s="64"/>
      <c r="S17" s="70"/>
      <c r="T17" s="70"/>
      <c r="U17" s="94" t="str">
        <f t="shared" si="1"/>
        <v>end</v>
      </c>
      <c r="V17" s="1" t="str">
        <f t="shared" si="2"/>
        <v>end</v>
      </c>
      <c r="W17" s="31" t="str">
        <f t="shared" si="3"/>
        <v>end</v>
      </c>
    </row>
    <row r="18" spans="2:23" s="7" customFormat="1" x14ac:dyDescent="0.2">
      <c r="B18" s="10" t="str">
        <f t="shared" si="0"/>
        <v/>
      </c>
      <c r="C18" s="65" t="s">
        <v>57</v>
      </c>
      <c r="D18" s="70"/>
      <c r="E18" s="63"/>
      <c r="F18" s="60"/>
      <c r="G18" s="63"/>
      <c r="H18" s="60"/>
      <c r="I18" s="63"/>
      <c r="J18" s="60"/>
      <c r="K18" s="63"/>
      <c r="L18" s="60"/>
      <c r="M18" s="63"/>
      <c r="N18" s="60"/>
      <c r="O18" s="63"/>
      <c r="P18" s="60"/>
      <c r="Q18" s="63"/>
      <c r="R18" s="64"/>
      <c r="S18" s="70"/>
      <c r="T18" s="70"/>
      <c r="U18" s="94" t="str">
        <f t="shared" si="1"/>
        <v>end</v>
      </c>
      <c r="V18" s="1" t="str">
        <f t="shared" si="2"/>
        <v>end</v>
      </c>
      <c r="W18" s="31" t="str">
        <f t="shared" si="3"/>
        <v>end</v>
      </c>
    </row>
    <row r="19" spans="2:23" s="7" customFormat="1" x14ac:dyDescent="0.2">
      <c r="B19" s="10" t="str">
        <f t="shared" si="0"/>
        <v/>
      </c>
      <c r="C19" s="65" t="s">
        <v>57</v>
      </c>
      <c r="D19" s="64"/>
      <c r="E19" s="70"/>
      <c r="F19" s="60"/>
      <c r="G19" s="63"/>
      <c r="H19" s="60"/>
      <c r="I19" s="63"/>
      <c r="J19" s="60"/>
      <c r="K19" s="63"/>
      <c r="L19" s="60"/>
      <c r="M19" s="63"/>
      <c r="N19" s="60"/>
      <c r="O19" s="63"/>
      <c r="P19" s="60"/>
      <c r="Q19" s="63"/>
      <c r="R19" s="64"/>
      <c r="S19" s="70"/>
      <c r="T19" s="70"/>
      <c r="U19" s="94" t="str">
        <f t="shared" si="1"/>
        <v>end</v>
      </c>
      <c r="V19" s="1" t="str">
        <f t="shared" si="2"/>
        <v>end</v>
      </c>
      <c r="W19" s="31" t="str">
        <f t="shared" si="3"/>
        <v>end</v>
      </c>
    </row>
    <row r="20" spans="2:23" s="7" customFormat="1" x14ac:dyDescent="0.2">
      <c r="B20" s="10" t="str">
        <f t="shared" si="0"/>
        <v/>
      </c>
      <c r="C20" s="65" t="s">
        <v>57</v>
      </c>
      <c r="D20" s="64"/>
      <c r="E20" s="70"/>
      <c r="F20" s="60"/>
      <c r="G20" s="63"/>
      <c r="H20" s="60"/>
      <c r="I20" s="63"/>
      <c r="J20" s="60"/>
      <c r="K20" s="63"/>
      <c r="L20" s="60"/>
      <c r="M20" s="63"/>
      <c r="N20" s="60"/>
      <c r="O20" s="63"/>
      <c r="P20" s="60"/>
      <c r="Q20" s="63"/>
      <c r="R20" s="64"/>
      <c r="S20" s="70"/>
      <c r="T20" s="70"/>
      <c r="U20" s="94" t="str">
        <f t="shared" si="1"/>
        <v>end</v>
      </c>
      <c r="V20" s="1" t="str">
        <f t="shared" si="2"/>
        <v>end</v>
      </c>
      <c r="W20" s="31" t="str">
        <f t="shared" si="3"/>
        <v>end</v>
      </c>
    </row>
    <row r="21" spans="2:23" s="7" customFormat="1" x14ac:dyDescent="0.2">
      <c r="B21" s="10" t="str">
        <f t="shared" si="0"/>
        <v/>
      </c>
      <c r="C21" s="65" t="s">
        <v>57</v>
      </c>
      <c r="D21" s="64"/>
      <c r="E21" s="70"/>
      <c r="F21" s="60"/>
      <c r="G21" s="63"/>
      <c r="H21" s="60"/>
      <c r="I21" s="63"/>
      <c r="J21" s="60"/>
      <c r="K21" s="63"/>
      <c r="L21" s="60"/>
      <c r="M21" s="63"/>
      <c r="N21" s="60"/>
      <c r="O21" s="63"/>
      <c r="P21" s="60"/>
      <c r="Q21" s="63"/>
      <c r="R21" s="64"/>
      <c r="S21" s="70"/>
      <c r="T21" s="70"/>
      <c r="U21" s="94" t="str">
        <f t="shared" si="1"/>
        <v>end</v>
      </c>
      <c r="V21" s="1" t="str">
        <f t="shared" si="2"/>
        <v>end</v>
      </c>
      <c r="W21" s="31" t="str">
        <f t="shared" si="3"/>
        <v>end</v>
      </c>
    </row>
    <row r="22" spans="2:23" s="7" customFormat="1" x14ac:dyDescent="0.2">
      <c r="B22" s="10" t="str">
        <f t="shared" si="0"/>
        <v/>
      </c>
      <c r="C22" s="65" t="s">
        <v>57</v>
      </c>
      <c r="D22" s="64"/>
      <c r="E22" s="60"/>
      <c r="F22" s="60"/>
      <c r="G22" s="65"/>
      <c r="H22" s="60"/>
      <c r="I22" s="65"/>
      <c r="J22" s="60"/>
      <c r="K22" s="65"/>
      <c r="L22" s="60"/>
      <c r="M22" s="65"/>
      <c r="N22" s="60"/>
      <c r="O22" s="65"/>
      <c r="P22" s="60"/>
      <c r="Q22" s="65"/>
      <c r="R22" s="66"/>
      <c r="S22" s="60"/>
      <c r="T22" s="60"/>
      <c r="U22" s="94" t="str">
        <f t="shared" si="1"/>
        <v>end</v>
      </c>
      <c r="V22" s="1" t="str">
        <f t="shared" si="2"/>
        <v>end</v>
      </c>
      <c r="W22" s="31" t="str">
        <f t="shared" si="3"/>
        <v>end</v>
      </c>
    </row>
    <row r="23" spans="2:23" s="7" customFormat="1" x14ac:dyDescent="0.2">
      <c r="B23" s="10" t="str">
        <f t="shared" si="0"/>
        <v/>
      </c>
      <c r="C23" s="65" t="s">
        <v>57</v>
      </c>
      <c r="D23" s="64"/>
      <c r="E23" s="60"/>
      <c r="F23" s="60"/>
      <c r="G23" s="65"/>
      <c r="H23" s="60"/>
      <c r="I23" s="65"/>
      <c r="J23" s="60"/>
      <c r="K23" s="65"/>
      <c r="L23" s="60"/>
      <c r="M23" s="65"/>
      <c r="N23" s="60"/>
      <c r="O23" s="65"/>
      <c r="P23" s="60"/>
      <c r="Q23" s="65"/>
      <c r="R23" s="66"/>
      <c r="S23" s="60"/>
      <c r="T23" s="60"/>
      <c r="U23" s="94" t="str">
        <f t="shared" si="1"/>
        <v>end</v>
      </c>
      <c r="V23" s="1" t="str">
        <f t="shared" si="2"/>
        <v>end</v>
      </c>
      <c r="W23" s="31" t="str">
        <f t="shared" si="3"/>
        <v>end</v>
      </c>
    </row>
    <row r="24" spans="2:23" s="7" customFormat="1" x14ac:dyDescent="0.2">
      <c r="B24" s="10" t="str">
        <f t="shared" si="0"/>
        <v/>
      </c>
      <c r="C24" s="65" t="s">
        <v>57</v>
      </c>
      <c r="D24" s="64"/>
      <c r="E24" s="60"/>
      <c r="F24" s="60"/>
      <c r="G24" s="65"/>
      <c r="H24" s="60"/>
      <c r="I24" s="65"/>
      <c r="J24" s="60"/>
      <c r="K24" s="65"/>
      <c r="L24" s="60"/>
      <c r="M24" s="65"/>
      <c r="N24" s="60"/>
      <c r="O24" s="65"/>
      <c r="P24" s="60"/>
      <c r="Q24" s="65"/>
      <c r="R24" s="66"/>
      <c r="S24" s="60"/>
      <c r="T24" s="60"/>
      <c r="U24" s="94" t="str">
        <f t="shared" si="1"/>
        <v>end</v>
      </c>
      <c r="V24" s="1" t="str">
        <f t="shared" si="2"/>
        <v>end</v>
      </c>
      <c r="W24" s="31" t="str">
        <f t="shared" si="3"/>
        <v>end</v>
      </c>
    </row>
    <row r="25" spans="2:23" s="7" customFormat="1" x14ac:dyDescent="0.2">
      <c r="B25" s="10" t="str">
        <f t="shared" si="0"/>
        <v/>
      </c>
      <c r="C25" s="65" t="s">
        <v>57</v>
      </c>
      <c r="D25" s="64"/>
      <c r="E25" s="60"/>
      <c r="F25" s="60"/>
      <c r="G25" s="65"/>
      <c r="H25" s="60"/>
      <c r="I25" s="65"/>
      <c r="J25" s="60"/>
      <c r="K25" s="65"/>
      <c r="L25" s="60"/>
      <c r="M25" s="65"/>
      <c r="N25" s="60"/>
      <c r="O25" s="65"/>
      <c r="P25" s="60"/>
      <c r="Q25" s="65"/>
      <c r="R25" s="66"/>
      <c r="S25" s="60"/>
      <c r="T25" s="60"/>
      <c r="U25" s="94" t="str">
        <f t="shared" si="1"/>
        <v>end</v>
      </c>
      <c r="V25" s="1" t="str">
        <f t="shared" si="2"/>
        <v>end</v>
      </c>
      <c r="W25" s="31" t="str">
        <f t="shared" si="3"/>
        <v>end</v>
      </c>
    </row>
    <row r="26" spans="2:23" s="7" customFormat="1" x14ac:dyDescent="0.2">
      <c r="B26" s="10" t="str">
        <f t="shared" si="0"/>
        <v/>
      </c>
      <c r="C26" s="65" t="s">
        <v>57</v>
      </c>
      <c r="D26" s="64"/>
      <c r="E26" s="60"/>
      <c r="F26" s="60"/>
      <c r="G26" s="65"/>
      <c r="H26" s="60"/>
      <c r="I26" s="65"/>
      <c r="J26" s="60"/>
      <c r="K26" s="65"/>
      <c r="L26" s="60"/>
      <c r="M26" s="65"/>
      <c r="N26" s="66"/>
      <c r="O26" s="60"/>
      <c r="P26" s="60"/>
      <c r="Q26" s="65"/>
      <c r="R26" s="66"/>
      <c r="S26" s="60"/>
      <c r="T26" s="60"/>
      <c r="U26" s="94" t="str">
        <f t="shared" si="1"/>
        <v>end</v>
      </c>
      <c r="V26" s="1" t="str">
        <f t="shared" si="2"/>
        <v>end</v>
      </c>
      <c r="W26" s="31" t="str">
        <f t="shared" si="3"/>
        <v>end</v>
      </c>
    </row>
    <row r="27" spans="2:23" s="7" customFormat="1" x14ac:dyDescent="0.2">
      <c r="B27" s="10" t="str">
        <f t="shared" si="0"/>
        <v/>
      </c>
      <c r="C27" s="65" t="s">
        <v>57</v>
      </c>
      <c r="D27" s="64"/>
      <c r="E27" s="60"/>
      <c r="F27" s="60"/>
      <c r="G27" s="65"/>
      <c r="H27" s="60"/>
      <c r="I27" s="65"/>
      <c r="J27" s="60"/>
      <c r="K27" s="65"/>
      <c r="L27" s="60"/>
      <c r="M27" s="65"/>
      <c r="N27" s="66"/>
      <c r="O27" s="60"/>
      <c r="P27" s="60"/>
      <c r="Q27" s="65"/>
      <c r="R27" s="66"/>
      <c r="S27" s="60"/>
      <c r="T27" s="60"/>
      <c r="U27" s="94" t="str">
        <f t="shared" si="1"/>
        <v>end</v>
      </c>
      <c r="V27" s="1" t="str">
        <f t="shared" si="2"/>
        <v>end</v>
      </c>
      <c r="W27" s="31" t="str">
        <f t="shared" si="3"/>
        <v>end</v>
      </c>
    </row>
    <row r="28" spans="2:23" s="7" customFormat="1" x14ac:dyDescent="0.2">
      <c r="B28" s="10" t="str">
        <f t="shared" si="0"/>
        <v/>
      </c>
      <c r="C28" s="65" t="s">
        <v>57</v>
      </c>
      <c r="D28" s="64"/>
      <c r="E28" s="60"/>
      <c r="F28" s="60"/>
      <c r="G28" s="65"/>
      <c r="H28" s="60"/>
      <c r="I28" s="65"/>
      <c r="J28" s="60"/>
      <c r="K28" s="65"/>
      <c r="L28" s="60"/>
      <c r="M28" s="65"/>
      <c r="N28" s="66"/>
      <c r="O28" s="60"/>
      <c r="P28" s="60"/>
      <c r="Q28" s="65"/>
      <c r="R28" s="66"/>
      <c r="S28" s="60"/>
      <c r="T28" s="60"/>
      <c r="U28" s="94" t="str">
        <f t="shared" si="1"/>
        <v>end</v>
      </c>
      <c r="V28" s="1" t="str">
        <f t="shared" si="2"/>
        <v>end</v>
      </c>
      <c r="W28" s="31" t="str">
        <f t="shared" si="3"/>
        <v>end</v>
      </c>
    </row>
    <row r="29" spans="2:23" s="7" customFormat="1" x14ac:dyDescent="0.2">
      <c r="B29" s="10" t="str">
        <f t="shared" si="0"/>
        <v/>
      </c>
      <c r="C29" s="65" t="s">
        <v>57</v>
      </c>
      <c r="D29" s="64"/>
      <c r="E29" s="60"/>
      <c r="F29" s="60"/>
      <c r="G29" s="65"/>
      <c r="H29" s="60"/>
      <c r="I29" s="65"/>
      <c r="J29" s="60"/>
      <c r="K29" s="65"/>
      <c r="L29" s="60"/>
      <c r="M29" s="65"/>
      <c r="N29" s="66"/>
      <c r="O29" s="60"/>
      <c r="P29" s="60"/>
      <c r="Q29" s="65"/>
      <c r="R29" s="66"/>
      <c r="S29" s="60"/>
      <c r="T29" s="60"/>
      <c r="U29" s="94" t="str">
        <f t="shared" si="1"/>
        <v>end</v>
      </c>
      <c r="V29" s="1" t="str">
        <f t="shared" si="2"/>
        <v>end</v>
      </c>
      <c r="W29" s="31" t="str">
        <f t="shared" si="3"/>
        <v>end</v>
      </c>
    </row>
    <row r="30" spans="2:23" s="7" customFormat="1" x14ac:dyDescent="0.2">
      <c r="B30" s="10" t="str">
        <f t="shared" si="0"/>
        <v/>
      </c>
      <c r="C30" s="65" t="s">
        <v>57</v>
      </c>
      <c r="D30" s="64"/>
      <c r="E30" s="60"/>
      <c r="F30" s="60"/>
      <c r="G30" s="65"/>
      <c r="H30" s="60"/>
      <c r="I30" s="65"/>
      <c r="J30" s="60"/>
      <c r="K30" s="65"/>
      <c r="L30" s="60"/>
      <c r="M30" s="65"/>
      <c r="N30" s="66"/>
      <c r="O30" s="60"/>
      <c r="P30" s="60"/>
      <c r="Q30" s="65"/>
      <c r="R30" s="66"/>
      <c r="S30" s="60"/>
      <c r="T30" s="60"/>
      <c r="U30" s="94" t="str">
        <f t="shared" si="1"/>
        <v>end</v>
      </c>
      <c r="V30" s="1" t="str">
        <f t="shared" si="2"/>
        <v>end</v>
      </c>
      <c r="W30" s="31" t="str">
        <f t="shared" si="3"/>
        <v>end</v>
      </c>
    </row>
    <row r="31" spans="2:23" s="7" customFormat="1" x14ac:dyDescent="0.2">
      <c r="B31" s="10" t="str">
        <f t="shared" si="0"/>
        <v/>
      </c>
      <c r="C31" s="65" t="s">
        <v>57</v>
      </c>
      <c r="D31" s="64"/>
      <c r="E31" s="60"/>
      <c r="F31" s="60"/>
      <c r="G31" s="65"/>
      <c r="H31" s="60"/>
      <c r="I31" s="65"/>
      <c r="J31" s="60"/>
      <c r="K31" s="65"/>
      <c r="L31" s="60"/>
      <c r="M31" s="65"/>
      <c r="N31" s="66"/>
      <c r="O31" s="60"/>
      <c r="P31" s="60"/>
      <c r="Q31" s="65"/>
      <c r="R31" s="66"/>
      <c r="S31" s="60"/>
      <c r="T31" s="60"/>
      <c r="U31" s="94" t="str">
        <f t="shared" si="1"/>
        <v>end</v>
      </c>
      <c r="V31" s="1" t="str">
        <f t="shared" si="2"/>
        <v>end</v>
      </c>
      <c r="W31" s="31" t="str">
        <f t="shared" si="3"/>
        <v>end</v>
      </c>
    </row>
    <row r="32" spans="2:23" s="7" customFormat="1" x14ac:dyDescent="0.2">
      <c r="B32" s="10" t="str">
        <f t="shared" si="0"/>
        <v/>
      </c>
      <c r="C32" s="65" t="s">
        <v>57</v>
      </c>
      <c r="D32" s="64"/>
      <c r="E32" s="60"/>
      <c r="F32" s="60"/>
      <c r="G32" s="65"/>
      <c r="H32" s="60"/>
      <c r="I32" s="65"/>
      <c r="J32" s="60"/>
      <c r="K32" s="65"/>
      <c r="L32" s="60"/>
      <c r="M32" s="65"/>
      <c r="N32" s="66"/>
      <c r="O32" s="60"/>
      <c r="P32" s="60"/>
      <c r="Q32" s="65"/>
      <c r="R32" s="66"/>
      <c r="S32" s="60"/>
      <c r="T32" s="60"/>
      <c r="U32" s="94" t="str">
        <f t="shared" si="1"/>
        <v>end</v>
      </c>
      <c r="V32" s="1" t="str">
        <f t="shared" si="2"/>
        <v>end</v>
      </c>
      <c r="W32" s="31" t="str">
        <f t="shared" si="3"/>
        <v>end</v>
      </c>
    </row>
    <row r="33" spans="2:23" s="7" customFormat="1" x14ac:dyDescent="0.2">
      <c r="B33" s="10" t="str">
        <f t="shared" si="0"/>
        <v/>
      </c>
      <c r="C33" s="65" t="s">
        <v>57</v>
      </c>
      <c r="D33" s="64"/>
      <c r="E33" s="60"/>
      <c r="F33" s="60"/>
      <c r="G33" s="65"/>
      <c r="H33" s="60"/>
      <c r="I33" s="65"/>
      <c r="J33" s="60"/>
      <c r="K33" s="65"/>
      <c r="L33" s="60"/>
      <c r="M33" s="65"/>
      <c r="N33" s="66"/>
      <c r="O33" s="60"/>
      <c r="P33" s="60"/>
      <c r="Q33" s="65"/>
      <c r="R33" s="66"/>
      <c r="S33" s="60"/>
      <c r="T33" s="60"/>
      <c r="U33" s="94" t="str">
        <f t="shared" si="1"/>
        <v>end</v>
      </c>
      <c r="V33" s="1" t="str">
        <f t="shared" si="2"/>
        <v>end</v>
      </c>
      <c r="W33" s="31" t="str">
        <f t="shared" si="3"/>
        <v>end</v>
      </c>
    </row>
    <row r="34" spans="2:23" s="7" customFormat="1" x14ac:dyDescent="0.2">
      <c r="B34" s="10" t="str">
        <f t="shared" si="0"/>
        <v/>
      </c>
      <c r="C34" s="65" t="s">
        <v>57</v>
      </c>
      <c r="D34" s="64"/>
      <c r="E34" s="60"/>
      <c r="F34" s="60"/>
      <c r="G34" s="65"/>
      <c r="H34" s="60"/>
      <c r="I34" s="65"/>
      <c r="J34" s="60"/>
      <c r="K34" s="65"/>
      <c r="L34" s="60"/>
      <c r="M34" s="65"/>
      <c r="N34" s="66"/>
      <c r="O34" s="60"/>
      <c r="P34" s="60"/>
      <c r="Q34" s="65"/>
      <c r="R34" s="66"/>
      <c r="S34" s="60"/>
      <c r="T34" s="60"/>
      <c r="U34" s="94" t="str">
        <f t="shared" si="1"/>
        <v>end</v>
      </c>
      <c r="V34" s="1" t="str">
        <f t="shared" si="2"/>
        <v>end</v>
      </c>
      <c r="W34" s="31" t="str">
        <f t="shared" si="3"/>
        <v>end</v>
      </c>
    </row>
    <row r="35" spans="2:23" s="7" customFormat="1" x14ac:dyDescent="0.2">
      <c r="B35" s="12" t="str">
        <f t="shared" si="0"/>
        <v/>
      </c>
      <c r="C35" s="67" t="s">
        <v>57</v>
      </c>
      <c r="D35" s="244"/>
      <c r="E35" s="69"/>
      <c r="F35" s="69"/>
      <c r="G35" s="67"/>
      <c r="H35" s="69"/>
      <c r="I35" s="67"/>
      <c r="J35" s="69"/>
      <c r="K35" s="67"/>
      <c r="L35" s="69"/>
      <c r="M35" s="67"/>
      <c r="N35" s="68"/>
      <c r="O35" s="69"/>
      <c r="P35" s="69"/>
      <c r="Q35" s="67"/>
      <c r="R35" s="68"/>
      <c r="S35" s="69"/>
      <c r="T35" s="69"/>
      <c r="U35" s="94" t="str">
        <f t="shared" si="1"/>
        <v>end</v>
      </c>
      <c r="V35" s="1" t="str">
        <f t="shared" si="2"/>
        <v>end</v>
      </c>
      <c r="W35" s="31" t="str">
        <f t="shared" si="3"/>
        <v>end</v>
      </c>
    </row>
    <row r="36" spans="2:23" s="7" customFormat="1" hidden="1" x14ac:dyDescent="0.2">
      <c r="B36" s="10" t="str">
        <f t="shared" si="0"/>
        <v/>
      </c>
      <c r="C36" s="65" t="s">
        <v>57</v>
      </c>
      <c r="D36" s="64"/>
      <c r="E36" s="60"/>
      <c r="F36" s="66"/>
      <c r="G36" s="60"/>
      <c r="H36" s="60"/>
      <c r="I36" s="65"/>
      <c r="J36" s="66"/>
      <c r="K36" s="60"/>
      <c r="L36" s="60"/>
      <c r="M36" s="65"/>
      <c r="N36" s="66"/>
      <c r="O36" s="65"/>
      <c r="P36" s="66"/>
      <c r="Q36" s="65"/>
      <c r="R36" s="66"/>
      <c r="S36" s="60"/>
      <c r="T36" s="60"/>
      <c r="U36" s="94" t="str">
        <f t="shared" ref="U36:U55" si="4">IF(C36="end","end",SUM(C36+E36+G36+I36+K36+M36+O36+Q36+S36))</f>
        <v>end</v>
      </c>
      <c r="V36" s="1" t="str">
        <f t="shared" ref="V36:V55" si="5">IF(C36="end","end",SUM(D36+F36+H36+J36+L36+N36+P36+R36+T36))</f>
        <v>end</v>
      </c>
      <c r="W36" s="31" t="str">
        <f t="shared" ref="W36:W55" si="6">IF(C36="end","end",IF(AND(C36=0,D36=0),0,1)+IF(AND(E36=0,F36=0),0,1)+IF(AND(G36=0,H36=0),0,1)+IF(AND(I36=0,J36=0),0,1)+IF(AND(K36=0,L36=0),0,1)+IF(AND(M36=0,N36=0),0,1)+IF(AND(O36=0,P36=0),0,1)+IF(AND(Q36=0,R36=0),0,1)+IF(AND(S36=0,T36=0),0,1))</f>
        <v>end</v>
      </c>
    </row>
    <row r="37" spans="2:23" s="7" customFormat="1" hidden="1" x14ac:dyDescent="0.2">
      <c r="B37" s="10" t="str">
        <f t="shared" si="0"/>
        <v/>
      </c>
      <c r="C37" s="65" t="s">
        <v>57</v>
      </c>
      <c r="D37" s="64"/>
      <c r="E37" s="60"/>
      <c r="F37" s="66"/>
      <c r="G37" s="60"/>
      <c r="H37" s="60"/>
      <c r="I37" s="65"/>
      <c r="J37" s="66"/>
      <c r="K37" s="60"/>
      <c r="L37" s="60"/>
      <c r="M37" s="65"/>
      <c r="N37" s="66"/>
      <c r="O37" s="65"/>
      <c r="P37" s="66"/>
      <c r="Q37" s="65"/>
      <c r="R37" s="66"/>
      <c r="S37" s="60"/>
      <c r="T37" s="60"/>
      <c r="U37" s="94" t="str">
        <f t="shared" si="4"/>
        <v>end</v>
      </c>
      <c r="V37" s="1" t="str">
        <f t="shared" si="5"/>
        <v>end</v>
      </c>
      <c r="W37" s="31" t="str">
        <f t="shared" si="6"/>
        <v>end</v>
      </c>
    </row>
    <row r="38" spans="2:23" s="7" customFormat="1" hidden="1" x14ac:dyDescent="0.2">
      <c r="B38" s="10" t="str">
        <f t="shared" si="0"/>
        <v/>
      </c>
      <c r="C38" s="65" t="s">
        <v>57</v>
      </c>
      <c r="D38" s="64"/>
      <c r="E38" s="60"/>
      <c r="F38" s="66"/>
      <c r="G38" s="60"/>
      <c r="H38" s="60"/>
      <c r="I38" s="65"/>
      <c r="J38" s="66"/>
      <c r="K38" s="60"/>
      <c r="L38" s="60"/>
      <c r="M38" s="65"/>
      <c r="N38" s="66"/>
      <c r="O38" s="65"/>
      <c r="P38" s="66"/>
      <c r="Q38" s="65"/>
      <c r="R38" s="66"/>
      <c r="S38" s="60"/>
      <c r="T38" s="60"/>
      <c r="U38" s="94" t="str">
        <f t="shared" si="4"/>
        <v>end</v>
      </c>
      <c r="V38" s="1" t="str">
        <f t="shared" si="5"/>
        <v>end</v>
      </c>
      <c r="W38" s="31" t="str">
        <f t="shared" si="6"/>
        <v>end</v>
      </c>
    </row>
    <row r="39" spans="2:23" s="7" customFormat="1" hidden="1" x14ac:dyDescent="0.2">
      <c r="B39" s="10" t="str">
        <f t="shared" si="0"/>
        <v/>
      </c>
      <c r="C39" s="65" t="s">
        <v>57</v>
      </c>
      <c r="D39" s="64"/>
      <c r="E39" s="60"/>
      <c r="F39" s="66"/>
      <c r="G39" s="60"/>
      <c r="H39" s="60"/>
      <c r="I39" s="65"/>
      <c r="J39" s="66"/>
      <c r="K39" s="60"/>
      <c r="L39" s="60"/>
      <c r="M39" s="65"/>
      <c r="N39" s="66"/>
      <c r="O39" s="65"/>
      <c r="P39" s="66"/>
      <c r="Q39" s="65"/>
      <c r="R39" s="66"/>
      <c r="S39" s="60"/>
      <c r="T39" s="60"/>
      <c r="U39" s="94" t="str">
        <f t="shared" si="4"/>
        <v>end</v>
      </c>
      <c r="V39" s="1" t="str">
        <f t="shared" si="5"/>
        <v>end</v>
      </c>
      <c r="W39" s="31" t="str">
        <f t="shared" si="6"/>
        <v>end</v>
      </c>
    </row>
    <row r="40" spans="2:23" s="7" customFormat="1" hidden="1" x14ac:dyDescent="0.2">
      <c r="B40" s="10" t="str">
        <f t="shared" si="0"/>
        <v/>
      </c>
      <c r="C40" s="65" t="s">
        <v>57</v>
      </c>
      <c r="D40" s="64"/>
      <c r="E40" s="60"/>
      <c r="F40" s="66"/>
      <c r="G40" s="60"/>
      <c r="H40" s="60"/>
      <c r="I40" s="65"/>
      <c r="J40" s="66"/>
      <c r="K40" s="60"/>
      <c r="L40" s="60"/>
      <c r="M40" s="65"/>
      <c r="N40" s="66"/>
      <c r="O40" s="65"/>
      <c r="P40" s="66"/>
      <c r="Q40" s="65"/>
      <c r="R40" s="66"/>
      <c r="S40" s="60"/>
      <c r="T40" s="60"/>
      <c r="U40" s="94" t="str">
        <f t="shared" si="4"/>
        <v>end</v>
      </c>
      <c r="V40" s="1" t="str">
        <f t="shared" si="5"/>
        <v>end</v>
      </c>
      <c r="W40" s="31" t="str">
        <f t="shared" si="6"/>
        <v>end</v>
      </c>
    </row>
    <row r="41" spans="2:23" s="7" customFormat="1" hidden="1" x14ac:dyDescent="0.2">
      <c r="B41" s="10" t="str">
        <f t="shared" si="0"/>
        <v/>
      </c>
      <c r="C41" s="65" t="s">
        <v>57</v>
      </c>
      <c r="D41" s="64"/>
      <c r="E41" s="60"/>
      <c r="F41" s="66"/>
      <c r="G41" s="60"/>
      <c r="H41" s="60"/>
      <c r="I41" s="65"/>
      <c r="J41" s="66"/>
      <c r="K41" s="60"/>
      <c r="L41" s="60"/>
      <c r="M41" s="65"/>
      <c r="N41" s="66"/>
      <c r="O41" s="65"/>
      <c r="P41" s="66"/>
      <c r="Q41" s="65"/>
      <c r="R41" s="66"/>
      <c r="S41" s="60"/>
      <c r="T41" s="60"/>
      <c r="U41" s="94" t="str">
        <f t="shared" si="4"/>
        <v>end</v>
      </c>
      <c r="V41" s="1" t="str">
        <f t="shared" si="5"/>
        <v>end</v>
      </c>
      <c r="W41" s="31" t="str">
        <f t="shared" si="6"/>
        <v>end</v>
      </c>
    </row>
    <row r="42" spans="2:23" s="7" customFormat="1" hidden="1" x14ac:dyDescent="0.2">
      <c r="B42" s="10" t="str">
        <f t="shared" si="0"/>
        <v/>
      </c>
      <c r="C42" s="65" t="s">
        <v>57</v>
      </c>
      <c r="D42" s="64"/>
      <c r="E42" s="60"/>
      <c r="F42" s="66"/>
      <c r="G42" s="60"/>
      <c r="H42" s="60"/>
      <c r="I42" s="65"/>
      <c r="J42" s="66"/>
      <c r="K42" s="60"/>
      <c r="L42" s="60"/>
      <c r="M42" s="65"/>
      <c r="N42" s="66"/>
      <c r="O42" s="65"/>
      <c r="P42" s="66"/>
      <c r="Q42" s="65"/>
      <c r="R42" s="66"/>
      <c r="S42" s="60"/>
      <c r="T42" s="60"/>
      <c r="U42" s="94" t="str">
        <f t="shared" si="4"/>
        <v>end</v>
      </c>
      <c r="V42" s="1" t="str">
        <f t="shared" si="5"/>
        <v>end</v>
      </c>
      <c r="W42" s="31" t="str">
        <f t="shared" si="6"/>
        <v>end</v>
      </c>
    </row>
    <row r="43" spans="2:23" s="7" customFormat="1" hidden="1" x14ac:dyDescent="0.2">
      <c r="B43" s="10" t="str">
        <f t="shared" si="0"/>
        <v/>
      </c>
      <c r="C43" s="65" t="s">
        <v>57</v>
      </c>
      <c r="D43" s="64"/>
      <c r="E43" s="60"/>
      <c r="F43" s="66"/>
      <c r="G43" s="60"/>
      <c r="H43" s="60"/>
      <c r="I43" s="65"/>
      <c r="J43" s="66"/>
      <c r="K43" s="60"/>
      <c r="L43" s="60"/>
      <c r="M43" s="65"/>
      <c r="N43" s="66"/>
      <c r="O43" s="65"/>
      <c r="P43" s="66"/>
      <c r="Q43" s="65"/>
      <c r="R43" s="66"/>
      <c r="S43" s="60"/>
      <c r="T43" s="60"/>
      <c r="U43" s="94" t="str">
        <f t="shared" si="4"/>
        <v>end</v>
      </c>
      <c r="V43" s="1" t="str">
        <f t="shared" si="5"/>
        <v>end</v>
      </c>
      <c r="W43" s="31" t="str">
        <f t="shared" si="6"/>
        <v>end</v>
      </c>
    </row>
    <row r="44" spans="2:23" s="7" customFormat="1" hidden="1" x14ac:dyDescent="0.2">
      <c r="B44" s="10" t="str">
        <f t="shared" si="0"/>
        <v/>
      </c>
      <c r="C44" s="65" t="s">
        <v>57</v>
      </c>
      <c r="D44" s="64"/>
      <c r="E44" s="60"/>
      <c r="F44" s="66"/>
      <c r="G44" s="60"/>
      <c r="H44" s="60"/>
      <c r="I44" s="65"/>
      <c r="J44" s="66"/>
      <c r="K44" s="60"/>
      <c r="L44" s="60"/>
      <c r="M44" s="65"/>
      <c r="N44" s="66"/>
      <c r="O44" s="65"/>
      <c r="P44" s="66"/>
      <c r="Q44" s="65"/>
      <c r="R44" s="66"/>
      <c r="S44" s="60"/>
      <c r="T44" s="60"/>
      <c r="U44" s="94" t="str">
        <f t="shared" si="4"/>
        <v>end</v>
      </c>
      <c r="V44" s="1" t="str">
        <f t="shared" si="5"/>
        <v>end</v>
      </c>
      <c r="W44" s="31" t="str">
        <f t="shared" si="6"/>
        <v>end</v>
      </c>
    </row>
    <row r="45" spans="2:23" s="7" customFormat="1" hidden="1" x14ac:dyDescent="0.2">
      <c r="B45" s="10" t="str">
        <f t="shared" si="0"/>
        <v/>
      </c>
      <c r="C45" s="65" t="s">
        <v>57</v>
      </c>
      <c r="D45" s="64"/>
      <c r="E45" s="60"/>
      <c r="F45" s="66"/>
      <c r="G45" s="60"/>
      <c r="H45" s="60"/>
      <c r="I45" s="65"/>
      <c r="J45" s="66"/>
      <c r="K45" s="60"/>
      <c r="L45" s="60"/>
      <c r="M45" s="65"/>
      <c r="N45" s="66"/>
      <c r="O45" s="65"/>
      <c r="P45" s="66"/>
      <c r="Q45" s="65"/>
      <c r="R45" s="66"/>
      <c r="S45" s="60"/>
      <c r="T45" s="60"/>
      <c r="U45" s="94" t="str">
        <f t="shared" si="4"/>
        <v>end</v>
      </c>
      <c r="V45" s="1" t="str">
        <f t="shared" si="5"/>
        <v>end</v>
      </c>
      <c r="W45" s="31" t="str">
        <f t="shared" si="6"/>
        <v>end</v>
      </c>
    </row>
    <row r="46" spans="2:23" s="7" customFormat="1" hidden="1" x14ac:dyDescent="0.2">
      <c r="B46" s="10" t="str">
        <f t="shared" si="0"/>
        <v/>
      </c>
      <c r="C46" s="65" t="s">
        <v>57</v>
      </c>
      <c r="D46" s="66"/>
      <c r="E46" s="60"/>
      <c r="F46" s="66"/>
      <c r="G46" s="60"/>
      <c r="H46" s="60"/>
      <c r="I46" s="65"/>
      <c r="J46" s="66"/>
      <c r="K46" s="60"/>
      <c r="L46" s="60"/>
      <c r="M46" s="65"/>
      <c r="N46" s="66"/>
      <c r="O46" s="65"/>
      <c r="P46" s="66"/>
      <c r="Q46" s="65"/>
      <c r="R46" s="66"/>
      <c r="S46" s="60"/>
      <c r="T46" s="60"/>
      <c r="U46" s="94" t="str">
        <f t="shared" si="4"/>
        <v>end</v>
      </c>
      <c r="V46" s="1" t="str">
        <f t="shared" si="5"/>
        <v>end</v>
      </c>
      <c r="W46" s="31" t="str">
        <f t="shared" si="6"/>
        <v>end</v>
      </c>
    </row>
    <row r="47" spans="2:23" s="7" customFormat="1" hidden="1" x14ac:dyDescent="0.2">
      <c r="B47" s="10" t="str">
        <f t="shared" si="0"/>
        <v/>
      </c>
      <c r="C47" s="65" t="s">
        <v>57</v>
      </c>
      <c r="D47" s="66"/>
      <c r="E47" s="60"/>
      <c r="F47" s="66"/>
      <c r="G47" s="60"/>
      <c r="H47" s="60"/>
      <c r="I47" s="65"/>
      <c r="J47" s="66"/>
      <c r="K47" s="60"/>
      <c r="L47" s="60"/>
      <c r="M47" s="65"/>
      <c r="N47" s="66"/>
      <c r="O47" s="65"/>
      <c r="P47" s="66"/>
      <c r="Q47" s="65"/>
      <c r="R47" s="66"/>
      <c r="S47" s="60"/>
      <c r="T47" s="60"/>
      <c r="U47" s="94" t="str">
        <f t="shared" si="4"/>
        <v>end</v>
      </c>
      <c r="V47" s="1" t="str">
        <f t="shared" si="5"/>
        <v>end</v>
      </c>
      <c r="W47" s="31" t="str">
        <f t="shared" si="6"/>
        <v>end</v>
      </c>
    </row>
    <row r="48" spans="2:23" s="7" customFormat="1" hidden="1" x14ac:dyDescent="0.2">
      <c r="B48" s="10" t="str">
        <f t="shared" si="0"/>
        <v/>
      </c>
      <c r="C48" s="65" t="s">
        <v>57</v>
      </c>
      <c r="D48" s="66"/>
      <c r="E48" s="60"/>
      <c r="F48" s="66"/>
      <c r="G48" s="60"/>
      <c r="H48" s="60"/>
      <c r="I48" s="65"/>
      <c r="J48" s="66"/>
      <c r="K48" s="60"/>
      <c r="L48" s="60"/>
      <c r="M48" s="65"/>
      <c r="N48" s="66"/>
      <c r="O48" s="65"/>
      <c r="P48" s="66"/>
      <c r="Q48" s="65"/>
      <c r="R48" s="66"/>
      <c r="S48" s="60"/>
      <c r="T48" s="60"/>
      <c r="U48" s="94" t="str">
        <f t="shared" si="4"/>
        <v>end</v>
      </c>
      <c r="V48" s="1" t="str">
        <f t="shared" si="5"/>
        <v>end</v>
      </c>
      <c r="W48" s="31" t="str">
        <f t="shared" si="6"/>
        <v>end</v>
      </c>
    </row>
    <row r="49" spans="2:23" s="7" customFormat="1" hidden="1" x14ac:dyDescent="0.2">
      <c r="B49" s="10" t="str">
        <f t="shared" si="0"/>
        <v/>
      </c>
      <c r="C49" s="65" t="s">
        <v>57</v>
      </c>
      <c r="D49" s="66"/>
      <c r="E49" s="60"/>
      <c r="F49" s="66"/>
      <c r="G49" s="60"/>
      <c r="H49" s="60"/>
      <c r="I49" s="65"/>
      <c r="J49" s="66"/>
      <c r="K49" s="60"/>
      <c r="L49" s="60"/>
      <c r="M49" s="65"/>
      <c r="N49" s="66"/>
      <c r="O49" s="65"/>
      <c r="P49" s="66"/>
      <c r="Q49" s="65"/>
      <c r="R49" s="66"/>
      <c r="S49" s="60"/>
      <c r="T49" s="60"/>
      <c r="U49" s="94" t="str">
        <f t="shared" si="4"/>
        <v>end</v>
      </c>
      <c r="V49" s="1" t="str">
        <f t="shared" si="5"/>
        <v>end</v>
      </c>
      <c r="W49" s="31" t="str">
        <f t="shared" si="6"/>
        <v>end</v>
      </c>
    </row>
    <row r="50" spans="2:23" s="7" customFormat="1" hidden="1" x14ac:dyDescent="0.2">
      <c r="B50" s="10" t="str">
        <f t="shared" si="0"/>
        <v/>
      </c>
      <c r="C50" s="65" t="s">
        <v>57</v>
      </c>
      <c r="D50" s="66"/>
      <c r="E50" s="60"/>
      <c r="F50" s="66"/>
      <c r="G50" s="60"/>
      <c r="H50" s="60"/>
      <c r="I50" s="65"/>
      <c r="J50" s="66"/>
      <c r="K50" s="60"/>
      <c r="L50" s="60"/>
      <c r="M50" s="65"/>
      <c r="N50" s="66"/>
      <c r="O50" s="65"/>
      <c r="P50" s="66"/>
      <c r="Q50" s="65"/>
      <c r="R50" s="66"/>
      <c r="S50" s="60"/>
      <c r="T50" s="60"/>
      <c r="U50" s="94" t="str">
        <f t="shared" si="4"/>
        <v>end</v>
      </c>
      <c r="V50" s="1" t="str">
        <f t="shared" si="5"/>
        <v>end</v>
      </c>
      <c r="W50" s="31" t="str">
        <f t="shared" si="6"/>
        <v>end</v>
      </c>
    </row>
    <row r="51" spans="2:23" s="7" customFormat="1" hidden="1" x14ac:dyDescent="0.2">
      <c r="B51" s="10" t="str">
        <f t="shared" si="0"/>
        <v/>
      </c>
      <c r="C51" s="65" t="s">
        <v>57</v>
      </c>
      <c r="D51" s="66"/>
      <c r="E51" s="60"/>
      <c r="F51" s="66"/>
      <c r="G51" s="60"/>
      <c r="H51" s="60"/>
      <c r="I51" s="65"/>
      <c r="J51" s="66"/>
      <c r="K51" s="60"/>
      <c r="L51" s="60"/>
      <c r="M51" s="65"/>
      <c r="N51" s="66"/>
      <c r="O51" s="65"/>
      <c r="P51" s="66"/>
      <c r="Q51" s="65"/>
      <c r="R51" s="66"/>
      <c r="S51" s="60"/>
      <c r="T51" s="60"/>
      <c r="U51" s="94" t="str">
        <f t="shared" si="4"/>
        <v>end</v>
      </c>
      <c r="V51" s="1" t="str">
        <f t="shared" si="5"/>
        <v>end</v>
      </c>
      <c r="W51" s="31" t="str">
        <f t="shared" si="6"/>
        <v>end</v>
      </c>
    </row>
    <row r="52" spans="2:23" s="7" customFormat="1" hidden="1" x14ac:dyDescent="0.2">
      <c r="B52" s="10" t="str">
        <f t="shared" si="0"/>
        <v/>
      </c>
      <c r="C52" s="65" t="s">
        <v>57</v>
      </c>
      <c r="D52" s="66"/>
      <c r="E52" s="60"/>
      <c r="F52" s="66"/>
      <c r="G52" s="60"/>
      <c r="H52" s="60"/>
      <c r="I52" s="65"/>
      <c r="J52" s="66"/>
      <c r="K52" s="60"/>
      <c r="L52" s="60"/>
      <c r="M52" s="65"/>
      <c r="N52" s="66"/>
      <c r="O52" s="65"/>
      <c r="P52" s="66"/>
      <c r="Q52" s="65"/>
      <c r="R52" s="66"/>
      <c r="S52" s="60"/>
      <c r="T52" s="60"/>
      <c r="U52" s="94" t="str">
        <f t="shared" si="4"/>
        <v>end</v>
      </c>
      <c r="V52" s="1" t="str">
        <f t="shared" si="5"/>
        <v>end</v>
      </c>
      <c r="W52" s="31" t="str">
        <f t="shared" si="6"/>
        <v>end</v>
      </c>
    </row>
    <row r="53" spans="2:23" s="7" customFormat="1" hidden="1" x14ac:dyDescent="0.2">
      <c r="B53" s="10" t="str">
        <f t="shared" si="0"/>
        <v/>
      </c>
      <c r="C53" s="65" t="s">
        <v>57</v>
      </c>
      <c r="D53" s="66"/>
      <c r="E53" s="60"/>
      <c r="F53" s="66"/>
      <c r="G53" s="60"/>
      <c r="H53" s="60"/>
      <c r="I53" s="65"/>
      <c r="J53" s="66"/>
      <c r="K53" s="60"/>
      <c r="L53" s="60"/>
      <c r="M53" s="65"/>
      <c r="N53" s="66"/>
      <c r="O53" s="65"/>
      <c r="P53" s="66"/>
      <c r="Q53" s="65"/>
      <c r="R53" s="66"/>
      <c r="S53" s="60"/>
      <c r="T53" s="60"/>
      <c r="U53" s="94" t="str">
        <f t="shared" si="4"/>
        <v>end</v>
      </c>
      <c r="V53" s="1" t="str">
        <f t="shared" si="5"/>
        <v>end</v>
      </c>
      <c r="W53" s="31" t="str">
        <f t="shared" si="6"/>
        <v>end</v>
      </c>
    </row>
    <row r="54" spans="2:23" s="7" customFormat="1" hidden="1" x14ac:dyDescent="0.2">
      <c r="B54" s="10" t="str">
        <f t="shared" si="0"/>
        <v/>
      </c>
      <c r="C54" s="65" t="s">
        <v>57</v>
      </c>
      <c r="D54" s="66"/>
      <c r="E54" s="60"/>
      <c r="F54" s="66"/>
      <c r="G54" s="60"/>
      <c r="H54" s="60"/>
      <c r="I54" s="65"/>
      <c r="J54" s="66"/>
      <c r="K54" s="60"/>
      <c r="L54" s="60"/>
      <c r="M54" s="65"/>
      <c r="N54" s="66"/>
      <c r="O54" s="65"/>
      <c r="P54" s="66"/>
      <c r="Q54" s="65"/>
      <c r="R54" s="66"/>
      <c r="S54" s="60"/>
      <c r="T54" s="60"/>
      <c r="U54" s="94" t="str">
        <f t="shared" si="4"/>
        <v>end</v>
      </c>
      <c r="V54" s="1" t="str">
        <f t="shared" si="5"/>
        <v>end</v>
      </c>
      <c r="W54" s="31" t="str">
        <f t="shared" si="6"/>
        <v>end</v>
      </c>
    </row>
    <row r="55" spans="2:23" s="7" customFormat="1" hidden="1" x14ac:dyDescent="0.2">
      <c r="B55" s="12" t="str">
        <f t="shared" si="0"/>
        <v/>
      </c>
      <c r="C55" s="65" t="s">
        <v>57</v>
      </c>
      <c r="D55" s="68"/>
      <c r="E55" s="69"/>
      <c r="F55" s="68"/>
      <c r="G55" s="69"/>
      <c r="H55" s="69"/>
      <c r="I55" s="67"/>
      <c r="J55" s="68"/>
      <c r="K55" s="69"/>
      <c r="L55" s="69"/>
      <c r="M55" s="67"/>
      <c r="N55" s="68"/>
      <c r="O55" s="67"/>
      <c r="P55" s="68"/>
      <c r="Q55" s="67"/>
      <c r="R55" s="68"/>
      <c r="S55" s="69"/>
      <c r="T55" s="69"/>
      <c r="U55" s="94" t="str">
        <f t="shared" si="4"/>
        <v>end</v>
      </c>
      <c r="V55" s="1" t="str">
        <f t="shared" si="5"/>
        <v>end</v>
      </c>
      <c r="W55" s="31" t="str">
        <f t="shared" si="6"/>
        <v>end</v>
      </c>
    </row>
    <row r="56" spans="2:23" s="7" customFormat="1" x14ac:dyDescent="0.2"/>
    <row r="57" spans="2:23" s="7" customFormat="1" x14ac:dyDescent="0.2"/>
    <row r="58" spans="2:23" s="7" customFormat="1" x14ac:dyDescent="0.2"/>
    <row r="59" spans="2:23" s="7" customFormat="1" x14ac:dyDescent="0.2"/>
    <row r="60" spans="2:23" s="7" customFormat="1" x14ac:dyDescent="0.2"/>
    <row r="61" spans="2:23" s="7" customFormat="1" x14ac:dyDescent="0.2"/>
    <row r="62" spans="2:23" s="7" customFormat="1" x14ac:dyDescent="0.2"/>
    <row r="63" spans="2:23" s="7" customFormat="1" x14ac:dyDescent="0.2"/>
    <row r="64" spans="2:23"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sheetData>
  <mergeCells count="14">
    <mergeCell ref="Y6:Z11"/>
    <mergeCell ref="U4:W4"/>
    <mergeCell ref="S4:T4"/>
    <mergeCell ref="A1:Z1"/>
    <mergeCell ref="A3:AA3"/>
    <mergeCell ref="C4:D4"/>
    <mergeCell ref="E4:F4"/>
    <mergeCell ref="G4:H4"/>
    <mergeCell ref="I4:J4"/>
    <mergeCell ref="X4:Z5"/>
    <mergeCell ref="K4:L4"/>
    <mergeCell ref="M4:N4"/>
    <mergeCell ref="O4:P4"/>
    <mergeCell ref="Q4:R4"/>
  </mergeCells>
  <phoneticPr fontId="0" type="noConversion"/>
  <pageMargins left="0.75" right="0.75" top="1" bottom="1" header="0.5" footer="0.5"/>
  <pageSetup paperSize="9" orientation="portrait" horizontalDpi="300" verticalDpi="300" copies="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W125"/>
  <sheetViews>
    <sheetView zoomScale="90" workbookViewId="0">
      <pane xSplit="23" topLeftCell="X1" activePane="topRight" state="frozenSplit"/>
      <selection pane="topRight" activeCell="P15" sqref="P15"/>
    </sheetView>
  </sheetViews>
  <sheetFormatPr defaultRowHeight="12.75" x14ac:dyDescent="0.2"/>
  <cols>
    <col min="1" max="1" width="3.140625" customWidth="1"/>
    <col min="2" max="2" width="7.42578125" customWidth="1"/>
    <col min="3" max="3" width="6.140625" customWidth="1"/>
    <col min="4" max="4" width="6" customWidth="1"/>
    <col min="5" max="14" width="5.7109375" customWidth="1"/>
    <col min="15" max="15" width="11" customWidth="1"/>
    <col min="16" max="16" width="14.140625" customWidth="1"/>
    <col min="17" max="17" width="6.85546875" customWidth="1"/>
    <col min="18" max="18" width="7.42578125" customWidth="1"/>
    <col min="19" max="19" width="6.7109375" customWidth="1"/>
    <col min="20" max="20" width="7.7109375" customWidth="1"/>
    <col min="21" max="21" width="6.28515625" customWidth="1"/>
    <col min="22" max="22" width="9.42578125" customWidth="1"/>
  </cols>
  <sheetData>
    <row r="1" spans="2:22" s="6" customFormat="1" ht="48.75" customHeight="1" x14ac:dyDescent="0.3">
      <c r="B1" s="300" t="s">
        <v>166</v>
      </c>
      <c r="C1" s="300"/>
      <c r="D1" s="300"/>
      <c r="E1" s="300"/>
      <c r="F1" s="300"/>
      <c r="G1" s="300"/>
      <c r="H1" s="300"/>
      <c r="I1" s="300"/>
      <c r="J1" s="300"/>
      <c r="K1" s="300"/>
      <c r="L1" s="300"/>
      <c r="M1" s="300"/>
      <c r="N1" s="300"/>
      <c r="O1" s="300"/>
      <c r="P1" s="300"/>
      <c r="Q1" s="300"/>
      <c r="R1" s="300"/>
      <c r="S1" s="300"/>
      <c r="T1" s="300"/>
      <c r="U1" s="300"/>
      <c r="V1" s="300"/>
    </row>
    <row r="2" spans="2:22" s="44" customFormat="1" ht="30.75" customHeight="1" x14ac:dyDescent="0.2">
      <c r="B2" s="296" t="s">
        <v>165</v>
      </c>
      <c r="C2" s="296"/>
      <c r="D2" s="296"/>
      <c r="E2" s="296"/>
      <c r="F2" s="296"/>
      <c r="G2" s="296"/>
      <c r="H2" s="296"/>
      <c r="I2" s="296"/>
      <c r="J2" s="296"/>
      <c r="K2" s="296"/>
      <c r="L2" s="296"/>
      <c r="M2" s="296"/>
      <c r="N2" s="296"/>
      <c r="O2" s="296"/>
      <c r="P2" s="296"/>
      <c r="Q2" s="296"/>
      <c r="R2" s="296"/>
      <c r="S2" s="296"/>
      <c r="T2" s="296"/>
      <c r="U2" s="296"/>
      <c r="V2" s="296"/>
    </row>
    <row r="3" spans="2:22" s="7" customFormat="1" x14ac:dyDescent="0.2">
      <c r="B3" s="57"/>
      <c r="C3" s="302" t="s">
        <v>95</v>
      </c>
      <c r="D3" s="302"/>
      <c r="E3" s="302"/>
      <c r="F3" s="302"/>
      <c r="G3" s="302"/>
      <c r="H3" s="302"/>
      <c r="I3" s="302"/>
      <c r="J3" s="302"/>
      <c r="K3" s="302"/>
      <c r="L3" s="302"/>
      <c r="M3" s="302"/>
      <c r="N3" s="302"/>
      <c r="O3" s="302"/>
      <c r="P3" s="302"/>
      <c r="Q3" s="302"/>
      <c r="R3" s="302"/>
      <c r="S3" s="304"/>
      <c r="T3" s="34"/>
      <c r="U3" s="34"/>
      <c r="V3" s="34"/>
    </row>
    <row r="4" spans="2:22" s="7" customFormat="1" ht="24" customHeight="1" x14ac:dyDescent="0.2">
      <c r="B4" s="201" t="s">
        <v>109</v>
      </c>
      <c r="C4" s="301" t="str">
        <f>IF(K4="N/A","Use the z-ratio",IF((COUNT(Calculations!L19))=1,"The Test Value T WAS smaller than the critical value","The T Value was NOT smaller than the critical value"))</f>
        <v>The T Value was NOT smaller than the critical value</v>
      </c>
      <c r="D4" s="302"/>
      <c r="E4" s="302"/>
      <c r="F4" s="302"/>
      <c r="G4" s="302"/>
      <c r="H4" s="302"/>
      <c r="I4" s="302"/>
      <c r="J4" s="302"/>
      <c r="K4" s="54">
        <f>IF(Calculations!E26="yes",Calculations!E25, IF(Calculations!E24="yes",Calculations!E23, IF(Calculations!E22="yes",Calculations!E21,Calculations!E21)))</f>
        <v>0</v>
      </c>
      <c r="L4" s="87" t="s">
        <v>107</v>
      </c>
      <c r="M4" s="302" t="str">
        <f>IF(K4="N/A","",IF((COUNT(Calculations!L19))=1,"The Test was statistically significant at the","The Test was not statistically signifant at the"))</f>
        <v>The Test was not statistically signifant at the</v>
      </c>
      <c r="N4" s="302"/>
      <c r="O4" s="302"/>
      <c r="P4" s="302"/>
      <c r="Q4" s="302"/>
      <c r="R4" s="200" t="str">
        <f>IF(K4="N/A","",IF((COUNT(Calculations!L19))=1,Calculations!L19,"0.05"))</f>
        <v>0.05</v>
      </c>
      <c r="S4" s="55" t="s">
        <v>108</v>
      </c>
      <c r="T4" s="34"/>
      <c r="U4" s="34"/>
      <c r="V4" s="34"/>
    </row>
    <row r="5" spans="2:22" s="7" customFormat="1" ht="21" customHeight="1" x14ac:dyDescent="0.2">
      <c r="B5" s="201" t="s">
        <v>24</v>
      </c>
      <c r="C5" s="301" t="str">
        <f>IF(K5="N/A","Use the z-ratio",IF((COUNT(Calculations!L20))=1,"The Test Value T WAS smaller than the critical value","The T Value was NOT smaller than the critical value"))</f>
        <v>The T Value was NOT smaller than the critical value</v>
      </c>
      <c r="D5" s="302"/>
      <c r="E5" s="302"/>
      <c r="F5" s="302"/>
      <c r="G5" s="302"/>
      <c r="H5" s="302"/>
      <c r="I5" s="302"/>
      <c r="J5" s="302"/>
      <c r="K5" s="54">
        <f>IF(Calculations!F26="yes",Calculations!F25, IF(Calculations!F24="yes",Calculations!F23, IF(Calculations!F22="yes",Calculations!F21,Calculations!F21)))</f>
        <v>0</v>
      </c>
      <c r="L5" s="87" t="s">
        <v>107</v>
      </c>
      <c r="M5" s="302" t="str">
        <f>IF(K5="N/A","",IF((COUNT(Calculations!L20))=1,"The Test was statistically significant at the","The Test was not statistically signifant at the"))</f>
        <v>The Test was not statistically signifant at the</v>
      </c>
      <c r="N5" s="302"/>
      <c r="O5" s="302"/>
      <c r="P5" s="302"/>
      <c r="Q5" s="302"/>
      <c r="R5" s="200" t="str">
        <f>IF(K5="N/A","",IF((COUNT(Calculations!L20))=1,Calculations!L20,"0.05"))</f>
        <v>0.05</v>
      </c>
      <c r="S5" s="55" t="s">
        <v>108</v>
      </c>
      <c r="T5" s="34"/>
      <c r="U5" s="34"/>
      <c r="V5" s="34"/>
    </row>
    <row r="6" spans="2:22" s="7" customFormat="1" ht="23.25" customHeight="1" x14ac:dyDescent="0.2">
      <c r="B6" s="201" t="s">
        <v>87</v>
      </c>
      <c r="C6" s="301" t="str">
        <f>IF(K6="N/A","Use the z-ratio",IF((COUNT(Calculations!L21))=1,"The Test Value T WAS smaller than the critical value","The T Value was NOT smaller than the critical value"))</f>
        <v>The T Value was NOT smaller than the critical value</v>
      </c>
      <c r="D6" s="302"/>
      <c r="E6" s="302"/>
      <c r="F6" s="302"/>
      <c r="G6" s="302"/>
      <c r="H6" s="302"/>
      <c r="I6" s="302"/>
      <c r="J6" s="302"/>
      <c r="K6" s="54">
        <f>IF(Calculations!G26="yes",Calculations!G25, IF(Calculations!G24="yes",Calculations!G23, IF(Calculations!G22="yes",Calculations!G21,Calculations!G21)))</f>
        <v>0</v>
      </c>
      <c r="L6" s="87" t="s">
        <v>107</v>
      </c>
      <c r="M6" s="302" t="str">
        <f>IF(K6="N/A","",IF((COUNT(Calculations!L21))=1,"The Test was statistically significant at the","The Test was not statistically signifant at the"))</f>
        <v>The Test was not statistically signifant at the</v>
      </c>
      <c r="N6" s="302"/>
      <c r="O6" s="302"/>
      <c r="P6" s="302"/>
      <c r="Q6" s="302"/>
      <c r="R6" s="200" t="str">
        <f>IF(K6="N/A","",IF((COUNT(Calculations!L21))=1,Calculations!L21,"0.05"))</f>
        <v>0.05</v>
      </c>
      <c r="S6" s="55" t="s">
        <v>108</v>
      </c>
      <c r="T6" s="34"/>
      <c r="U6" s="34"/>
      <c r="V6" s="34"/>
    </row>
    <row r="7" spans="2:22" s="7" customFormat="1" x14ac:dyDescent="0.2"/>
    <row r="8" spans="2:22" s="7" customFormat="1" ht="20.25" x14ac:dyDescent="0.3">
      <c r="B8" s="253" t="s">
        <v>110</v>
      </c>
    </row>
    <row r="9" spans="2:22" s="7" customFormat="1" ht="33" customHeight="1" x14ac:dyDescent="0.35">
      <c r="B9" s="57"/>
      <c r="C9" s="305" t="s">
        <v>111</v>
      </c>
      <c r="D9" s="306"/>
      <c r="E9" s="311" t="s">
        <v>112</v>
      </c>
      <c r="F9" s="312"/>
      <c r="G9" s="57" t="s">
        <v>113</v>
      </c>
      <c r="H9" s="54"/>
      <c r="I9" s="54" t="s">
        <v>150</v>
      </c>
      <c r="J9" s="54"/>
      <c r="K9" s="54"/>
      <c r="L9" s="54"/>
      <c r="M9" s="54"/>
      <c r="N9" s="54"/>
      <c r="O9" s="55"/>
      <c r="Q9" s="320" t="str">
        <f>IF('Time 1'!AA5=1, "Results for more than 30 cases","Results for 30 cases or less")</f>
        <v>Results for 30 cases or less</v>
      </c>
      <c r="R9" s="320"/>
      <c r="S9" s="320"/>
      <c r="T9" s="320"/>
      <c r="U9" s="320"/>
      <c r="V9" s="320"/>
    </row>
    <row r="10" spans="2:22" s="7" customFormat="1" ht="15" customHeight="1" x14ac:dyDescent="0.2">
      <c r="B10" s="202" t="s">
        <v>109</v>
      </c>
      <c r="C10" s="307">
        <f>Calculations!E34</f>
        <v>0</v>
      </c>
      <c r="D10" s="308"/>
      <c r="E10" s="309" t="str">
        <f>Calculations!E35</f>
        <v>XX</v>
      </c>
      <c r="F10" s="310"/>
      <c r="G10" s="10" t="str">
        <f>Calculations!J34</f>
        <v>Not enough cases</v>
      </c>
      <c r="H10" s="37"/>
      <c r="I10" s="9"/>
      <c r="J10" s="9"/>
      <c r="K10" s="9"/>
      <c r="L10" s="9"/>
      <c r="M10" s="9"/>
      <c r="N10" s="9"/>
      <c r="O10" s="90"/>
      <c r="Q10" s="319" t="s">
        <v>104</v>
      </c>
      <c r="R10" s="319"/>
      <c r="S10" s="319"/>
      <c r="T10" s="319"/>
      <c r="U10" s="319"/>
      <c r="V10" s="319"/>
    </row>
    <row r="11" spans="2:22" s="7" customFormat="1" ht="15.75" customHeight="1" x14ac:dyDescent="0.2">
      <c r="B11" s="203"/>
      <c r="C11" s="85"/>
      <c r="D11" s="86"/>
      <c r="E11" s="37"/>
      <c r="F11" s="36"/>
      <c r="G11" s="10" t="str">
        <f>Calculations!J35</f>
        <v/>
      </c>
      <c r="H11" s="53"/>
      <c r="I11" s="9"/>
      <c r="J11" s="9"/>
      <c r="K11" s="9"/>
      <c r="L11" s="9"/>
      <c r="M11" s="9"/>
      <c r="N11" s="9"/>
      <c r="O11" s="90"/>
      <c r="Q11" s="303" t="s">
        <v>105</v>
      </c>
      <c r="R11" s="303"/>
      <c r="S11" s="303"/>
      <c r="T11" s="303"/>
      <c r="U11" s="303"/>
      <c r="V11" s="303"/>
    </row>
    <row r="12" spans="2:22" s="7" customFormat="1" ht="16.5" customHeight="1" x14ac:dyDescent="0.2">
      <c r="B12" s="214" t="s">
        <v>24</v>
      </c>
      <c r="C12" s="307">
        <f>Calculations!F34</f>
        <v>0</v>
      </c>
      <c r="D12" s="308"/>
      <c r="E12" s="307" t="str">
        <f>Calculations!F35</f>
        <v>XX</v>
      </c>
      <c r="F12" s="308"/>
      <c r="G12" s="24" t="str">
        <f>Calculations!J36</f>
        <v>Not enough cases</v>
      </c>
      <c r="H12" s="77"/>
      <c r="I12" s="93"/>
      <c r="J12" s="93"/>
      <c r="K12" s="93"/>
      <c r="L12" s="93"/>
      <c r="M12" s="93"/>
      <c r="N12" s="93"/>
      <c r="O12" s="95"/>
      <c r="Q12" s="303" t="s">
        <v>147</v>
      </c>
      <c r="R12" s="303"/>
      <c r="S12" s="303"/>
      <c r="T12" s="303"/>
      <c r="U12" s="303"/>
      <c r="V12" s="303"/>
    </row>
    <row r="13" spans="2:22" s="7" customFormat="1" x14ac:dyDescent="0.2">
      <c r="B13" s="215"/>
      <c r="C13" s="85"/>
      <c r="D13" s="86"/>
      <c r="E13" s="56"/>
      <c r="F13" s="92"/>
      <c r="G13" s="12" t="str">
        <f>Calculations!J37</f>
        <v/>
      </c>
      <c r="H13" s="53"/>
      <c r="I13" s="91"/>
      <c r="J13" s="91"/>
      <c r="K13" s="91"/>
      <c r="L13" s="91"/>
      <c r="M13" s="91"/>
      <c r="N13" s="91"/>
      <c r="O13" s="92"/>
      <c r="Q13" s="303" t="s">
        <v>156</v>
      </c>
      <c r="R13" s="303"/>
      <c r="S13" s="303"/>
      <c r="T13" s="303"/>
      <c r="U13" s="303"/>
      <c r="V13" s="220"/>
    </row>
    <row r="14" spans="2:22" s="7" customFormat="1" ht="12.75" customHeight="1" x14ac:dyDescent="0.2">
      <c r="B14" s="214" t="s">
        <v>148</v>
      </c>
      <c r="C14" s="307">
        <f>Calculations!G34</f>
        <v>0</v>
      </c>
      <c r="D14" s="308"/>
      <c r="E14" s="307" t="str">
        <f>Calculations!G35</f>
        <v>XX</v>
      </c>
      <c r="F14" s="308"/>
      <c r="G14" s="10" t="str">
        <f>Calculations!J38</f>
        <v>Not enough cases</v>
      </c>
      <c r="H14" s="77"/>
      <c r="I14" s="9"/>
      <c r="J14" s="9"/>
      <c r="K14" s="9"/>
      <c r="L14" s="9"/>
      <c r="M14" s="9"/>
      <c r="N14" s="9"/>
      <c r="O14" s="90"/>
      <c r="Q14" s="34"/>
      <c r="R14" s="34"/>
    </row>
    <row r="15" spans="2:22" s="7" customFormat="1" ht="13.5" customHeight="1" x14ac:dyDescent="0.2">
      <c r="B15" s="215" t="s">
        <v>149</v>
      </c>
      <c r="C15" s="85"/>
      <c r="D15" s="86"/>
      <c r="E15" s="56"/>
      <c r="F15" s="92"/>
      <c r="G15" s="12" t="str">
        <f>Calculations!J39</f>
        <v/>
      </c>
      <c r="H15" s="53"/>
      <c r="I15" s="91"/>
      <c r="J15" s="91"/>
      <c r="K15" s="91"/>
      <c r="L15" s="91"/>
      <c r="M15" s="91"/>
      <c r="N15" s="91"/>
      <c r="O15" s="92"/>
      <c r="Q15" s="34"/>
      <c r="R15" s="34"/>
    </row>
    <row r="16" spans="2:22" s="7" customFormat="1" x14ac:dyDescent="0.2"/>
    <row r="17" spans="2:23" s="34" customFormat="1" ht="18.75" customHeight="1" x14ac:dyDescent="0.35">
      <c r="B17" s="321" t="str">
        <f>IF('Time 2'!X4="","","PROBLEM These results NOT VALID!  You MUST have equal numbers of cases in time 1/ time 2!")</f>
        <v/>
      </c>
      <c r="C17" s="321"/>
      <c r="D17" s="321"/>
      <c r="E17" s="321"/>
      <c r="F17" s="321"/>
      <c r="G17" s="321"/>
      <c r="H17" s="321"/>
      <c r="I17" s="321"/>
      <c r="J17" s="321"/>
      <c r="K17" s="321"/>
      <c r="L17" s="321"/>
      <c r="M17" s="321"/>
      <c r="N17" s="321"/>
      <c r="O17" s="321"/>
      <c r="P17" s="321"/>
      <c r="Q17" s="321"/>
      <c r="R17" s="321"/>
      <c r="S17" s="321"/>
      <c r="T17" s="321"/>
      <c r="U17" s="321"/>
      <c r="V17" s="321"/>
      <c r="W17" s="321"/>
    </row>
    <row r="18" spans="2:23" s="16" customFormat="1" ht="29.25" customHeight="1" x14ac:dyDescent="0.2">
      <c r="B18" s="24"/>
      <c r="C18" s="301" t="s">
        <v>28</v>
      </c>
      <c r="D18" s="302"/>
      <c r="E18" s="304"/>
      <c r="F18" s="302" t="s">
        <v>29</v>
      </c>
      <c r="G18" s="302"/>
      <c r="H18" s="302"/>
      <c r="I18" s="301" t="s">
        <v>30</v>
      </c>
      <c r="J18" s="302"/>
      <c r="K18" s="304"/>
      <c r="L18" s="302" t="s">
        <v>34</v>
      </c>
      <c r="M18" s="302"/>
      <c r="N18" s="304"/>
      <c r="P18" s="305" t="s">
        <v>94</v>
      </c>
      <c r="Q18" s="313"/>
      <c r="R18" s="313"/>
      <c r="S18" s="313"/>
      <c r="T18" s="313"/>
      <c r="U18" s="313"/>
      <c r="V18" s="306"/>
    </row>
    <row r="19" spans="2:23" s="16" customFormat="1" ht="39.75" customHeight="1" x14ac:dyDescent="0.2">
      <c r="B19" s="71" t="s">
        <v>0</v>
      </c>
      <c r="C19" s="71" t="s">
        <v>23</v>
      </c>
      <c r="D19" s="79" t="s">
        <v>24</v>
      </c>
      <c r="E19" s="73" t="s">
        <v>87</v>
      </c>
      <c r="F19" s="72" t="s">
        <v>23</v>
      </c>
      <c r="G19" s="79" t="s">
        <v>24</v>
      </c>
      <c r="H19" s="72" t="s">
        <v>87</v>
      </c>
      <c r="I19" s="71" t="s">
        <v>23</v>
      </c>
      <c r="J19" s="79" t="s">
        <v>24</v>
      </c>
      <c r="K19" s="73" t="s">
        <v>87</v>
      </c>
      <c r="L19" s="216" t="s">
        <v>23</v>
      </c>
      <c r="M19" s="217" t="s">
        <v>24</v>
      </c>
      <c r="N19" s="218" t="s">
        <v>87</v>
      </c>
      <c r="P19" s="314"/>
      <c r="Q19" s="315"/>
      <c r="R19" s="315"/>
      <c r="S19" s="315"/>
      <c r="T19" s="315"/>
      <c r="U19" s="315"/>
      <c r="V19" s="316"/>
    </row>
    <row r="20" spans="2:23" s="16" customFormat="1" ht="13.5" customHeight="1" x14ac:dyDescent="0.2">
      <c r="B20" s="24">
        <v>1</v>
      </c>
      <c r="C20" s="76" t="str">
        <f>Calculations!S7</f>
        <v>end</v>
      </c>
      <c r="D20" s="76" t="str">
        <f>Calculations!T7</f>
        <v>end</v>
      </c>
      <c r="E20" s="76" t="str">
        <f>Calculations!U7</f>
        <v>end</v>
      </c>
      <c r="F20" s="76" t="str">
        <f>Calculations!V7</f>
        <v>end</v>
      </c>
      <c r="G20" s="76" t="str">
        <f>Calculations!W7</f>
        <v>end</v>
      </c>
      <c r="H20" s="76" t="str">
        <f>Calculations!X7</f>
        <v>end</v>
      </c>
      <c r="I20" s="76" t="str">
        <f>Calculations!Y7</f>
        <v>x</v>
      </c>
      <c r="J20" s="80" t="str">
        <f>Calculations!Z7</f>
        <v>x</v>
      </c>
      <c r="K20" s="77" t="str">
        <f>Calculations!AA7</f>
        <v>x</v>
      </c>
      <c r="L20" s="76" t="str">
        <f>IF('Time 1'!$AA$5=1,Calculations!AQ7,Calculations!AH7)</f>
        <v>x</v>
      </c>
      <c r="M20" s="80" t="str">
        <f>IF('Time 1'!$AA$5=1,Calculations!AR7,Calculations!AI7)</f>
        <v>x</v>
      </c>
      <c r="N20" s="78" t="str">
        <f>IF('Time 1'!$AA$5=1,Calculations!AS7,Calculations!AJ7)</f>
        <v>x</v>
      </c>
      <c r="P20" s="23"/>
      <c r="Q20" s="305" t="s">
        <v>23</v>
      </c>
      <c r="R20" s="313"/>
      <c r="S20" s="305" t="s">
        <v>24</v>
      </c>
      <c r="T20" s="306"/>
      <c r="U20" s="317" t="s">
        <v>27</v>
      </c>
      <c r="V20" s="318"/>
    </row>
    <row r="21" spans="2:23" s="16" customFormat="1" x14ac:dyDescent="0.2">
      <c r="B21" s="10">
        <v>2</v>
      </c>
      <c r="C21" s="75" t="str">
        <f>Calculations!S8</f>
        <v>end</v>
      </c>
      <c r="D21" s="75" t="str">
        <f>Calculations!T8</f>
        <v>end</v>
      </c>
      <c r="E21" s="75" t="str">
        <f>Calculations!U8</f>
        <v>end</v>
      </c>
      <c r="F21" s="75" t="str">
        <f>Calculations!V8</f>
        <v>end</v>
      </c>
      <c r="G21" s="75" t="str">
        <f>Calculations!W8</f>
        <v>end</v>
      </c>
      <c r="H21" s="75" t="str">
        <f>Calculations!X8</f>
        <v>end</v>
      </c>
      <c r="I21" s="75" t="str">
        <f>Calculations!Y8</f>
        <v>x</v>
      </c>
      <c r="J21" s="81" t="str">
        <f>Calculations!Z8</f>
        <v>x</v>
      </c>
      <c r="K21" s="37" t="str">
        <f>Calculations!AA8</f>
        <v>x</v>
      </c>
      <c r="L21" s="75" t="str">
        <f>IF('Time 1'!$AA$5=1,Calculations!AQ8,Calculations!AH8)</f>
        <v>x</v>
      </c>
      <c r="M21" s="81" t="str">
        <f>IF('Time 1'!$AA$5=1,Calculations!AR8,Calculations!AI8)</f>
        <v>x</v>
      </c>
      <c r="N21" s="52" t="str">
        <f>IF('Time 1'!$AA$5=1,Calculations!AS8,Calculations!AJ8)</f>
        <v>x</v>
      </c>
      <c r="P21" s="11"/>
      <c r="Q21" s="57" t="s">
        <v>91</v>
      </c>
      <c r="R21" s="4" t="s">
        <v>92</v>
      </c>
      <c r="S21" s="57" t="s">
        <v>91</v>
      </c>
      <c r="T21" s="4" t="s">
        <v>92</v>
      </c>
      <c r="U21" s="4" t="s">
        <v>91</v>
      </c>
      <c r="V21" s="55" t="s">
        <v>92</v>
      </c>
    </row>
    <row r="22" spans="2:23" s="16" customFormat="1" x14ac:dyDescent="0.2">
      <c r="B22" s="10">
        <v>3</v>
      </c>
      <c r="C22" s="75" t="str">
        <f>Calculations!S9</f>
        <v>end</v>
      </c>
      <c r="D22" s="75" t="str">
        <f>Calculations!T9</f>
        <v>end</v>
      </c>
      <c r="E22" s="75" t="str">
        <f>Calculations!U9</f>
        <v>end</v>
      </c>
      <c r="F22" s="75" t="str">
        <f>Calculations!V9</f>
        <v>end</v>
      </c>
      <c r="G22" s="75" t="str">
        <f>Calculations!W9</f>
        <v>end</v>
      </c>
      <c r="H22" s="75" t="str">
        <f>Calculations!X9</f>
        <v>end</v>
      </c>
      <c r="I22" s="75" t="str">
        <f>Calculations!Y9</f>
        <v>x</v>
      </c>
      <c r="J22" s="81" t="str">
        <f>Calculations!Z9</f>
        <v>x</v>
      </c>
      <c r="K22" s="37" t="str">
        <f>Calculations!AA9</f>
        <v>x</v>
      </c>
      <c r="L22" s="75" t="str">
        <f>IF('Time 1'!$AA$5=1,Calculations!AQ9,Calculations!AH9)</f>
        <v>x</v>
      </c>
      <c r="M22" s="81" t="str">
        <f>IF('Time 1'!$AA$5=1,Calculations!AR9,Calculations!AI9)</f>
        <v>x</v>
      </c>
      <c r="N22" s="52" t="str">
        <f>IF('Time 1'!$AA$5=1,Calculations!AS9,Calculations!AJ9)</f>
        <v>x</v>
      </c>
      <c r="P22" s="10" t="s">
        <v>26</v>
      </c>
      <c r="Q22" s="83" t="e">
        <f>IF('Time 1'!AA5=1,Calculations!S59,Calculations!S57)</f>
        <v>#DIV/0!</v>
      </c>
      <c r="R22" s="83" t="e">
        <f>IF('Time 1'!AA5=1,Calculations!S60,Calculations!S58)</f>
        <v>#DIV/0!</v>
      </c>
      <c r="S22" s="83" t="e">
        <f>IF('Time 1'!AA5=1,Calculations!T59,Calculations!T57)</f>
        <v>#DIV/0!</v>
      </c>
      <c r="T22" s="83" t="e">
        <f>IF('Time 1'!AA5=1,Calculations!T60,Calculations!T58)</f>
        <v>#DIV/0!</v>
      </c>
      <c r="U22" s="83" t="e">
        <f>IF('Time 1'!AA5=1,Calculations!U59,Calculations!U57)</f>
        <v>#DIV/0!</v>
      </c>
      <c r="V22" s="84" t="e">
        <f>IF('Time 1'!AA5=1,Calculations!U60,Calculations!U58)</f>
        <v>#DIV/0!</v>
      </c>
    </row>
    <row r="23" spans="2:23" s="16" customFormat="1" x14ac:dyDescent="0.2">
      <c r="B23" s="10">
        <v>4</v>
      </c>
      <c r="C23" s="75" t="str">
        <f>Calculations!S10</f>
        <v>end</v>
      </c>
      <c r="D23" s="75" t="str">
        <f>Calculations!T10</f>
        <v>end</v>
      </c>
      <c r="E23" s="75" t="str">
        <f>Calculations!U10</f>
        <v>end</v>
      </c>
      <c r="F23" s="75" t="str">
        <f>Calculations!V10</f>
        <v>end</v>
      </c>
      <c r="G23" s="75" t="str">
        <f>Calculations!W10</f>
        <v>end</v>
      </c>
      <c r="H23" s="75" t="str">
        <f>Calculations!X10</f>
        <v>end</v>
      </c>
      <c r="I23" s="75" t="str">
        <f>Calculations!Y10</f>
        <v>x</v>
      </c>
      <c r="J23" s="81" t="str">
        <f>Calculations!Z10</f>
        <v>x</v>
      </c>
      <c r="K23" s="37" t="str">
        <f>Calculations!AA10</f>
        <v>x</v>
      </c>
      <c r="L23" s="75" t="str">
        <f>IF('Time 1'!$AA$5=1,Calculations!AQ10,Calculations!AH10)</f>
        <v>x</v>
      </c>
      <c r="M23" s="81" t="str">
        <f>IF('Time 1'!$AA$5=1,Calculations!AR10,Calculations!AI10)</f>
        <v>x</v>
      </c>
      <c r="N23" s="52" t="str">
        <f>IF('Time 1'!$AA$5=1,Calculations!AS10,Calculations!AJ10)</f>
        <v>x</v>
      </c>
      <c r="P23" s="10" t="s">
        <v>16</v>
      </c>
      <c r="Q23" s="199" t="e">
        <f>IF('Time 1'!AA5=1,Calculations!V59,Calculations!V57)</f>
        <v>#DIV/0!</v>
      </c>
      <c r="R23" s="199" t="e">
        <f>IF('Time 1'!AA5=1,Calculations!V60,Calculations!V58)</f>
        <v>#DIV/0!</v>
      </c>
      <c r="S23" s="199" t="e">
        <f>IF('Time 1'!AA5=1,Calculations!W59,Calculations!W57)</f>
        <v>#DIV/0!</v>
      </c>
      <c r="T23" s="199" t="e">
        <f>IF('Time 1'!AA5=1,Calculations!W60,Calculations!W58)</f>
        <v>#DIV/0!</v>
      </c>
      <c r="U23" s="199" t="e">
        <f>IF('Time 1'!AA5=1,Calculations!X59,Calculations!X57)</f>
        <v>#DIV/0!</v>
      </c>
      <c r="V23" s="199" t="e">
        <f>IF('Time 1'!AA5=1,Calculations!X60,Calculations!X58)</f>
        <v>#DIV/0!</v>
      </c>
    </row>
    <row r="24" spans="2:23" s="16" customFormat="1" x14ac:dyDescent="0.2">
      <c r="B24" s="10">
        <v>5</v>
      </c>
      <c r="C24" s="75" t="str">
        <f>Calculations!S11</f>
        <v>end</v>
      </c>
      <c r="D24" s="75" t="str">
        <f>Calculations!T11</f>
        <v>end</v>
      </c>
      <c r="E24" s="75" t="str">
        <f>Calculations!U11</f>
        <v>end</v>
      </c>
      <c r="F24" s="75" t="str">
        <f>Calculations!V11</f>
        <v>end</v>
      </c>
      <c r="G24" s="75" t="str">
        <f>Calculations!W11</f>
        <v>end</v>
      </c>
      <c r="H24" s="75" t="str">
        <f>Calculations!X11</f>
        <v>end</v>
      </c>
      <c r="I24" s="75" t="str">
        <f>Calculations!Y11</f>
        <v>x</v>
      </c>
      <c r="J24" s="81" t="str">
        <f>Calculations!Z11</f>
        <v>x</v>
      </c>
      <c r="K24" s="37" t="str">
        <f>Calculations!AA11</f>
        <v>x</v>
      </c>
      <c r="L24" s="75" t="str">
        <f>IF('Time 1'!$AA$5=1,Calculations!AQ11,Calculations!AH11)</f>
        <v>x</v>
      </c>
      <c r="M24" s="81" t="str">
        <f>IF('Time 1'!$AA$5=1,Calculations!AR11,Calculations!AI11)</f>
        <v>x</v>
      </c>
      <c r="N24" s="52" t="str">
        <f>IF('Time 1'!$AA$5=1,Calculations!AS11,Calculations!AJ11)</f>
        <v>x</v>
      </c>
      <c r="P24" s="12" t="s">
        <v>93</v>
      </c>
      <c r="Q24" s="199" t="e">
        <f>IF('Time 1'!AA5=1,Calculations!Y59,Calculations!Y57)</f>
        <v>#DIV/0!</v>
      </c>
      <c r="R24" s="74"/>
      <c r="S24" s="199" t="e">
        <f>IF('Time 1'!AA5=1,Calculations!Z59,Calculations!Z57)</f>
        <v>#DIV/0!</v>
      </c>
      <c r="T24" s="74"/>
      <c r="U24" s="199" t="e">
        <f>IF('Time 1'!AA5=1,Calculations!AA59,Calculations!AA57)</f>
        <v>#DIV/0!</v>
      </c>
      <c r="V24" s="74"/>
    </row>
    <row r="25" spans="2:23" s="16" customFormat="1" x14ac:dyDescent="0.2">
      <c r="B25" s="10">
        <v>6</v>
      </c>
      <c r="C25" s="75" t="str">
        <f>Calculations!S12</f>
        <v>end</v>
      </c>
      <c r="D25" s="75" t="str">
        <f>Calculations!T12</f>
        <v>end</v>
      </c>
      <c r="E25" s="75" t="str">
        <f>Calculations!U12</f>
        <v>end</v>
      </c>
      <c r="F25" s="75" t="str">
        <f>Calculations!V12</f>
        <v>end</v>
      </c>
      <c r="G25" s="75" t="str">
        <f>Calculations!W12</f>
        <v>end</v>
      </c>
      <c r="H25" s="75" t="str">
        <f>Calculations!X12</f>
        <v>end</v>
      </c>
      <c r="I25" s="75" t="str">
        <f>Calculations!Y12</f>
        <v>x</v>
      </c>
      <c r="J25" s="81" t="str">
        <f>Calculations!Z12</f>
        <v>x</v>
      </c>
      <c r="K25" s="37" t="str">
        <f>Calculations!AA12</f>
        <v>x</v>
      </c>
      <c r="L25" s="75" t="str">
        <f>IF('Time 1'!$AA$5=1,Calculations!AQ12,Calculations!AH12)</f>
        <v>x</v>
      </c>
      <c r="M25" s="81" t="str">
        <f>IF('Time 1'!$AA$5=1,Calculations!AR12,Calculations!AI12)</f>
        <v>x</v>
      </c>
      <c r="N25" s="52" t="str">
        <f>IF('Time 1'!$AA$5=1,Calculations!AS12,Calculations!AJ12)</f>
        <v>x</v>
      </c>
    </row>
    <row r="26" spans="2:23" s="16" customFormat="1" ht="14.25" customHeight="1" x14ac:dyDescent="0.2">
      <c r="B26" s="10">
        <v>7</v>
      </c>
      <c r="C26" s="75" t="str">
        <f>Calculations!S13</f>
        <v>end</v>
      </c>
      <c r="D26" s="75" t="str">
        <f>Calculations!T13</f>
        <v>end</v>
      </c>
      <c r="E26" s="75" t="str">
        <f>Calculations!U13</f>
        <v>end</v>
      </c>
      <c r="F26" s="75" t="str">
        <f>Calculations!V13</f>
        <v>end</v>
      </c>
      <c r="G26" s="75" t="str">
        <f>Calculations!W13</f>
        <v>end</v>
      </c>
      <c r="H26" s="75" t="str">
        <f>Calculations!X13</f>
        <v>end</v>
      </c>
      <c r="I26" s="75" t="str">
        <f>Calculations!Y13</f>
        <v>x</v>
      </c>
      <c r="J26" s="81" t="str">
        <f>Calculations!Z13</f>
        <v>x</v>
      </c>
      <c r="K26" s="37" t="str">
        <f>Calculations!AA13</f>
        <v>x</v>
      </c>
      <c r="L26" s="75" t="str">
        <f>IF('Time 1'!$AA$5=1,Calculations!AQ13,Calculations!AH13)</f>
        <v>x</v>
      </c>
      <c r="M26" s="81" t="str">
        <f>IF('Time 1'!$AA$5=1,Calculations!AR13,Calculations!AI13)</f>
        <v>x</v>
      </c>
      <c r="N26" s="52" t="str">
        <f>IF('Time 1'!$AA$5=1,Calculations!AS13,Calculations!AJ13)</f>
        <v>x</v>
      </c>
      <c r="P26" s="305" t="s">
        <v>125</v>
      </c>
      <c r="Q26" s="313"/>
      <c r="R26" s="313"/>
      <c r="S26" s="313"/>
      <c r="T26" s="313"/>
      <c r="U26" s="313"/>
      <c r="V26" s="306"/>
    </row>
    <row r="27" spans="2:23" s="16" customFormat="1" x14ac:dyDescent="0.2">
      <c r="B27" s="10">
        <v>8</v>
      </c>
      <c r="C27" s="75" t="str">
        <f>Calculations!S14</f>
        <v>end</v>
      </c>
      <c r="D27" s="75" t="str">
        <f>Calculations!T14</f>
        <v>end</v>
      </c>
      <c r="E27" s="75" t="str">
        <f>Calculations!U14</f>
        <v>end</v>
      </c>
      <c r="F27" s="75" t="str">
        <f>Calculations!V14</f>
        <v>end</v>
      </c>
      <c r="G27" s="75" t="str">
        <f>Calculations!W14</f>
        <v>end</v>
      </c>
      <c r="H27" s="75" t="str">
        <f>Calculations!X14</f>
        <v>end</v>
      </c>
      <c r="I27" s="75" t="str">
        <f>Calculations!Y14</f>
        <v>x</v>
      </c>
      <c r="J27" s="81" t="str">
        <f>Calculations!Z14</f>
        <v>x</v>
      </c>
      <c r="K27" s="37" t="str">
        <f>Calculations!AA14</f>
        <v>x</v>
      </c>
      <c r="L27" s="75" t="str">
        <f>IF('Time 1'!$AA$5=1,Calculations!AQ14,Calculations!AH14)</f>
        <v>x</v>
      </c>
      <c r="M27" s="81" t="str">
        <f>IF('Time 1'!$AA$5=1,Calculations!AR14,Calculations!AI14)</f>
        <v>x</v>
      </c>
      <c r="N27" s="52" t="str">
        <f>IF('Time 1'!$AA$5=1,Calculations!AS14,Calculations!AJ14)</f>
        <v>x</v>
      </c>
      <c r="P27" s="314"/>
      <c r="Q27" s="315"/>
      <c r="R27" s="315"/>
      <c r="S27" s="315"/>
      <c r="T27" s="315"/>
      <c r="U27" s="315"/>
      <c r="V27" s="316"/>
    </row>
    <row r="28" spans="2:23" s="16" customFormat="1" x14ac:dyDescent="0.2">
      <c r="B28" s="10">
        <v>9</v>
      </c>
      <c r="C28" s="75" t="str">
        <f>Calculations!S15</f>
        <v>end</v>
      </c>
      <c r="D28" s="75" t="str">
        <f>Calculations!T15</f>
        <v>end</v>
      </c>
      <c r="E28" s="75" t="str">
        <f>Calculations!U15</f>
        <v>end</v>
      </c>
      <c r="F28" s="75" t="str">
        <f>Calculations!V15</f>
        <v>end</v>
      </c>
      <c r="G28" s="75" t="str">
        <f>Calculations!W15</f>
        <v>end</v>
      </c>
      <c r="H28" s="75" t="str">
        <f>Calculations!X15</f>
        <v>end</v>
      </c>
      <c r="I28" s="75" t="str">
        <f>Calculations!Y15</f>
        <v>x</v>
      </c>
      <c r="J28" s="81" t="str">
        <f>Calculations!Z15</f>
        <v>x</v>
      </c>
      <c r="K28" s="37" t="str">
        <f>Calculations!AA15</f>
        <v>x</v>
      </c>
      <c r="L28" s="75" t="str">
        <f>IF('Time 1'!$AA$5=1,Calculations!AQ15,Calculations!AH15)</f>
        <v>x</v>
      </c>
      <c r="M28" s="81" t="str">
        <f>IF('Time 1'!$AA$5=1,Calculations!AR15,Calculations!AI15)</f>
        <v>x</v>
      </c>
      <c r="N28" s="52" t="str">
        <f>IF('Time 1'!$AA$5=1,Calculations!AS15,Calculations!AJ15)</f>
        <v>x</v>
      </c>
      <c r="P28" s="23"/>
      <c r="Q28" s="305" t="s">
        <v>23</v>
      </c>
      <c r="R28" s="313"/>
      <c r="S28" s="305" t="s">
        <v>24</v>
      </c>
      <c r="T28" s="306"/>
      <c r="U28" s="317" t="s">
        <v>27</v>
      </c>
      <c r="V28" s="318"/>
    </row>
    <row r="29" spans="2:23" s="16" customFormat="1" x14ac:dyDescent="0.2">
      <c r="B29" s="10">
        <v>10</v>
      </c>
      <c r="C29" s="75" t="str">
        <f>Calculations!S16</f>
        <v>end</v>
      </c>
      <c r="D29" s="75" t="str">
        <f>Calculations!T16</f>
        <v>end</v>
      </c>
      <c r="E29" s="75" t="str">
        <f>Calculations!U16</f>
        <v>end</v>
      </c>
      <c r="F29" s="75" t="str">
        <f>Calculations!V16</f>
        <v>end</v>
      </c>
      <c r="G29" s="75" t="str">
        <f>Calculations!W16</f>
        <v>end</v>
      </c>
      <c r="H29" s="75" t="str">
        <f>Calculations!X16</f>
        <v>end</v>
      </c>
      <c r="I29" s="75" t="str">
        <f>Calculations!Y16</f>
        <v>x</v>
      </c>
      <c r="J29" s="81" t="str">
        <f>Calculations!Z16</f>
        <v>x</v>
      </c>
      <c r="K29" s="37" t="str">
        <f>Calculations!AA16</f>
        <v>x</v>
      </c>
      <c r="L29" s="75" t="str">
        <f>IF('Time 1'!$AA$5=1,Calculations!AQ16,Calculations!AH16)</f>
        <v>x</v>
      </c>
      <c r="M29" s="81" t="str">
        <f>IF('Time 1'!$AA$5=1,Calculations!AR16,Calculations!AI16)</f>
        <v>x</v>
      </c>
      <c r="N29" s="52" t="str">
        <f>IF('Time 1'!$AA$5=1,Calculations!AS16,Calculations!AJ16)</f>
        <v>x</v>
      </c>
      <c r="P29" s="11"/>
      <c r="Q29" s="57" t="s">
        <v>96</v>
      </c>
      <c r="R29" s="4" t="s">
        <v>22</v>
      </c>
      <c r="S29" s="57" t="s">
        <v>97</v>
      </c>
      <c r="T29" s="4" t="s">
        <v>22</v>
      </c>
      <c r="U29" s="4" t="s">
        <v>96</v>
      </c>
      <c r="V29" s="55" t="s">
        <v>22</v>
      </c>
    </row>
    <row r="30" spans="2:23" s="16" customFormat="1" x14ac:dyDescent="0.2">
      <c r="B30" s="10">
        <v>11</v>
      </c>
      <c r="C30" s="75" t="str">
        <f>Calculations!S17</f>
        <v>end</v>
      </c>
      <c r="D30" s="75" t="str">
        <f>Calculations!T17</f>
        <v>end</v>
      </c>
      <c r="E30" s="75" t="str">
        <f>Calculations!U17</f>
        <v>end</v>
      </c>
      <c r="F30" s="75" t="str">
        <f>Calculations!V17</f>
        <v>end</v>
      </c>
      <c r="G30" s="75" t="str">
        <f>Calculations!W17</f>
        <v>end</v>
      </c>
      <c r="H30" s="75" t="str">
        <f>Calculations!X17</f>
        <v>end</v>
      </c>
      <c r="I30" s="75" t="str">
        <f>Calculations!Y17</f>
        <v>x</v>
      </c>
      <c r="J30" s="81" t="str">
        <f>Calculations!Z17</f>
        <v>x</v>
      </c>
      <c r="K30" s="37" t="str">
        <f>Calculations!AA17</f>
        <v>x</v>
      </c>
      <c r="L30" s="75" t="str">
        <f>IF('Time 1'!$AA$5=1,Calculations!AQ17,Calculations!AH17)</f>
        <v>x</v>
      </c>
      <c r="M30" s="81" t="str">
        <f>IF('Time 1'!$AA$5=1,Calculations!AR17,Calculations!AI17)</f>
        <v>x</v>
      </c>
      <c r="N30" s="52" t="str">
        <f>IF('Time 1'!$AA$5=1,Calculations!AS17,Calculations!AJ17)</f>
        <v>x</v>
      </c>
      <c r="P30" s="4" t="s">
        <v>100</v>
      </c>
      <c r="Q30" s="74"/>
      <c r="R30" s="74">
        <f>Calculations!E7</f>
        <v>0</v>
      </c>
      <c r="S30" s="74"/>
      <c r="T30" s="74">
        <f>Calculations!F7</f>
        <v>0</v>
      </c>
      <c r="U30" s="74"/>
      <c r="V30" s="74">
        <f>Calculations!G7</f>
        <v>0</v>
      </c>
    </row>
    <row r="31" spans="2:23" s="16" customFormat="1" x14ac:dyDescent="0.2">
      <c r="B31" s="10">
        <v>12</v>
      </c>
      <c r="C31" s="75" t="str">
        <f>Calculations!S18</f>
        <v>end</v>
      </c>
      <c r="D31" s="75" t="str">
        <f>Calculations!T18</f>
        <v>end</v>
      </c>
      <c r="E31" s="75" t="str">
        <f>Calculations!U18</f>
        <v>end</v>
      </c>
      <c r="F31" s="75" t="str">
        <f>Calculations!V18</f>
        <v>end</v>
      </c>
      <c r="G31" s="75" t="str">
        <f>Calculations!W18</f>
        <v>end</v>
      </c>
      <c r="H31" s="75" t="str">
        <f>Calculations!X18</f>
        <v>end</v>
      </c>
      <c r="I31" s="75" t="str">
        <f>Calculations!Y18</f>
        <v>x</v>
      </c>
      <c r="J31" s="81" t="str">
        <f>Calculations!Z18</f>
        <v>x</v>
      </c>
      <c r="K31" s="37" t="str">
        <f>Calculations!AA18</f>
        <v>x</v>
      </c>
      <c r="L31" s="75" t="str">
        <f>IF('Time 1'!$AA$5=1,Calculations!AQ18,Calculations!AH18)</f>
        <v>x</v>
      </c>
      <c r="M31" s="81" t="str">
        <f>IF('Time 1'!$AA$5=1,Calculations!AR18,Calculations!AI18)</f>
        <v>x</v>
      </c>
      <c r="N31" s="52" t="str">
        <f>IF('Time 1'!$AA$5=1,Calculations!AS18,Calculations!AJ18)</f>
        <v>x</v>
      </c>
      <c r="P31" s="4" t="s">
        <v>98</v>
      </c>
      <c r="Q31" s="74">
        <f>Calculations!E8</f>
        <v>0</v>
      </c>
      <c r="R31" s="74">
        <f>IF('Time 1'!AA5=1,Calculations!AQ67,Calculations!AH67)</f>
        <v>0</v>
      </c>
      <c r="S31" s="74">
        <f>Calculations!F8</f>
        <v>0</v>
      </c>
      <c r="T31" s="74">
        <f>IF('Time 1'!AA5=1,Calculations!AR67,Calculations!AI67)</f>
        <v>0</v>
      </c>
      <c r="U31" s="74">
        <f>Calculations!G8</f>
        <v>0</v>
      </c>
      <c r="V31" s="74">
        <f>IF('Time 1'!AA5=1,Calculations!AS67,Calculations!AJ67)</f>
        <v>0</v>
      </c>
    </row>
    <row r="32" spans="2:23" s="16" customFormat="1" x14ac:dyDescent="0.2">
      <c r="B32" s="10">
        <v>13</v>
      </c>
      <c r="C32" s="75" t="str">
        <f>Calculations!S19</f>
        <v>end</v>
      </c>
      <c r="D32" s="75" t="str">
        <f>Calculations!T19</f>
        <v>end</v>
      </c>
      <c r="E32" s="75" t="str">
        <f>Calculations!U19</f>
        <v>end</v>
      </c>
      <c r="F32" s="75" t="str">
        <f>Calculations!V19</f>
        <v>end</v>
      </c>
      <c r="G32" s="75" t="str">
        <f>Calculations!W19</f>
        <v>end</v>
      </c>
      <c r="H32" s="75" t="str">
        <f>Calculations!X19</f>
        <v>end</v>
      </c>
      <c r="I32" s="75" t="str">
        <f>Calculations!Y19</f>
        <v>x</v>
      </c>
      <c r="J32" s="81" t="str">
        <f>Calculations!Z19</f>
        <v>x</v>
      </c>
      <c r="K32" s="37" t="str">
        <f>Calculations!AA19</f>
        <v>x</v>
      </c>
      <c r="L32" s="75" t="str">
        <f>IF('Time 1'!$AA$5=1,Calculations!AQ19,Calculations!AH19)</f>
        <v>x</v>
      </c>
      <c r="M32" s="81" t="str">
        <f>IF('Time 1'!$AA$5=1,Calculations!AR19,Calculations!AI19)</f>
        <v>x</v>
      </c>
      <c r="N32" s="52" t="str">
        <f>IF('Time 1'!$AA$5=1,Calculations!AS19,Calculations!AJ19)</f>
        <v>x</v>
      </c>
      <c r="P32" s="4" t="s">
        <v>99</v>
      </c>
      <c r="Q32" s="74">
        <f>Calculations!E9</f>
        <v>0</v>
      </c>
      <c r="R32" s="74">
        <f>IF('Time 1'!AA5=1,Calculations!AQ68,Calculations!AH68)</f>
        <v>0</v>
      </c>
      <c r="S32" s="74">
        <f>Calculations!F9</f>
        <v>0</v>
      </c>
      <c r="T32" s="74">
        <f>IF('Time 1'!AA5=1,Calculations!AR68,Calculations!AI68)</f>
        <v>0</v>
      </c>
      <c r="U32" s="74">
        <f>Calculations!G9</f>
        <v>0</v>
      </c>
      <c r="V32" s="74">
        <f>IF('Time 1'!AA5=1,Calculations!AS68,Calculations!AJ68)</f>
        <v>0</v>
      </c>
    </row>
    <row r="33" spans="2:22" s="16" customFormat="1" x14ac:dyDescent="0.2">
      <c r="B33" s="10">
        <v>14</v>
      </c>
      <c r="C33" s="75" t="str">
        <f>Calculations!S20</f>
        <v>end</v>
      </c>
      <c r="D33" s="75" t="str">
        <f>Calculations!T20</f>
        <v>end</v>
      </c>
      <c r="E33" s="75" t="str">
        <f>Calculations!U20</f>
        <v>end</v>
      </c>
      <c r="F33" s="75" t="str">
        <f>Calculations!V20</f>
        <v>end</v>
      </c>
      <c r="G33" s="75" t="str">
        <f>Calculations!W20</f>
        <v>end</v>
      </c>
      <c r="H33" s="75" t="str">
        <f>Calculations!X20</f>
        <v>end</v>
      </c>
      <c r="I33" s="75" t="str">
        <f>Calculations!Y20</f>
        <v>x</v>
      </c>
      <c r="J33" s="81" t="str">
        <f>Calculations!Z20</f>
        <v>x</v>
      </c>
      <c r="K33" s="37" t="str">
        <f>Calculations!AA20</f>
        <v>x</v>
      </c>
      <c r="L33" s="75" t="str">
        <f>IF('Time 1'!$AA$5=1,Calculations!AQ20,Calculations!AH20)</f>
        <v>x</v>
      </c>
      <c r="M33" s="81" t="str">
        <f>IF('Time 1'!$AA$5=1,Calculations!AR20,Calculations!AI20)</f>
        <v>x</v>
      </c>
      <c r="N33" s="52" t="str">
        <f>IF('Time 1'!$AA$5=1,Calculations!AS20,Calculations!AJ20)</f>
        <v>x</v>
      </c>
      <c r="P33" s="4" t="s">
        <v>101</v>
      </c>
      <c r="Q33" s="74">
        <f>Calculations!E14</f>
        <v>0</v>
      </c>
      <c r="R33" s="74"/>
      <c r="S33" s="74">
        <f>Calculations!F14</f>
        <v>0</v>
      </c>
      <c r="T33" s="74"/>
      <c r="U33" s="74">
        <f>Calculations!G14</f>
        <v>0</v>
      </c>
      <c r="V33" s="74"/>
    </row>
    <row r="34" spans="2:22" s="16" customFormat="1" x14ac:dyDescent="0.2">
      <c r="B34" s="10">
        <v>15</v>
      </c>
      <c r="C34" s="75" t="str">
        <f>Calculations!S21</f>
        <v>end</v>
      </c>
      <c r="D34" s="75" t="str">
        <f>Calculations!T21</f>
        <v>end</v>
      </c>
      <c r="E34" s="75" t="str">
        <f>Calculations!U21</f>
        <v>end</v>
      </c>
      <c r="F34" s="75" t="str">
        <f>Calculations!V21</f>
        <v>end</v>
      </c>
      <c r="G34" s="75" t="str">
        <f>Calculations!W21</f>
        <v>end</v>
      </c>
      <c r="H34" s="75" t="str">
        <f>Calculations!X21</f>
        <v>end</v>
      </c>
      <c r="I34" s="75" t="str">
        <f>Calculations!Y21</f>
        <v>x</v>
      </c>
      <c r="J34" s="81" t="str">
        <f>Calculations!Z21</f>
        <v>x</v>
      </c>
      <c r="K34" s="37" t="str">
        <f>Calculations!AA21</f>
        <v>x</v>
      </c>
      <c r="L34" s="75" t="str">
        <f>IF('Time 1'!$AA$5=1,Calculations!AQ21,Calculations!AH21)</f>
        <v>x</v>
      </c>
      <c r="M34" s="81" t="str">
        <f>IF('Time 1'!$AA$5=1,Calculations!AR21,Calculations!AI21)</f>
        <v>x</v>
      </c>
      <c r="N34" s="52" t="str">
        <f>IF('Time 1'!$AA$5=1,Calculations!AS21,Calculations!AJ21)</f>
        <v>x</v>
      </c>
      <c r="P34" s="4" t="s">
        <v>102</v>
      </c>
      <c r="Q34" s="74">
        <f>Calculations!E13</f>
        <v>0</v>
      </c>
      <c r="R34" s="74"/>
      <c r="S34" s="74">
        <f>Calculations!F13</f>
        <v>0</v>
      </c>
      <c r="T34" s="74"/>
      <c r="U34" s="74">
        <f>Calculations!G13</f>
        <v>0</v>
      </c>
      <c r="V34" s="74"/>
    </row>
    <row r="35" spans="2:22" s="16" customFormat="1" x14ac:dyDescent="0.2">
      <c r="B35" s="10">
        <v>16</v>
      </c>
      <c r="C35" s="75" t="str">
        <f>Calculations!S22</f>
        <v>end</v>
      </c>
      <c r="D35" s="75" t="str">
        <f>Calculations!T22</f>
        <v>end</v>
      </c>
      <c r="E35" s="75" t="str">
        <f>Calculations!U22</f>
        <v>end</v>
      </c>
      <c r="F35" s="75" t="str">
        <f>Calculations!V22</f>
        <v>end</v>
      </c>
      <c r="G35" s="75" t="str">
        <f>Calculations!W22</f>
        <v>end</v>
      </c>
      <c r="H35" s="75" t="str">
        <f>Calculations!X22</f>
        <v>end</v>
      </c>
      <c r="I35" s="75" t="str">
        <f>Calculations!Y22</f>
        <v>x</v>
      </c>
      <c r="J35" s="81" t="str">
        <f>Calculations!Z22</f>
        <v>x</v>
      </c>
      <c r="K35" s="37" t="str">
        <f>Calculations!AA22</f>
        <v>x</v>
      </c>
      <c r="L35" s="75" t="str">
        <f>IF('Time 1'!$AA$5=1,Calculations!AQ22,Calculations!AH22)</f>
        <v>x</v>
      </c>
      <c r="M35" s="81" t="str">
        <f>IF('Time 1'!$AA$5=1,Calculations!AR22,Calculations!AI22)</f>
        <v>x</v>
      </c>
      <c r="N35" s="52" t="str">
        <f>IF('Time 1'!$AA$5=1,Calculations!AS22,Calculations!AJ22)</f>
        <v>x</v>
      </c>
      <c r="P35" s="4" t="s">
        <v>103</v>
      </c>
      <c r="Q35" s="74"/>
      <c r="R35" s="74">
        <f>Calculations!E11</f>
        <v>0</v>
      </c>
      <c r="S35" s="74"/>
      <c r="T35" s="74">
        <f>Calculations!F11</f>
        <v>0</v>
      </c>
      <c r="U35" s="74"/>
      <c r="V35" s="74">
        <f>Calculations!G11</f>
        <v>0</v>
      </c>
    </row>
    <row r="36" spans="2:22" s="16" customFormat="1" x14ac:dyDescent="0.2">
      <c r="B36" s="10">
        <v>17</v>
      </c>
      <c r="C36" s="75" t="str">
        <f>Calculations!S23</f>
        <v>end</v>
      </c>
      <c r="D36" s="75" t="str">
        <f>Calculations!T23</f>
        <v>end</v>
      </c>
      <c r="E36" s="75" t="str">
        <f>Calculations!U23</f>
        <v>end</v>
      </c>
      <c r="F36" s="75" t="str">
        <f>Calculations!V23</f>
        <v>end</v>
      </c>
      <c r="G36" s="75" t="str">
        <f>Calculations!W23</f>
        <v>end</v>
      </c>
      <c r="H36" s="75" t="str">
        <f>Calculations!X23</f>
        <v>end</v>
      </c>
      <c r="I36" s="75" t="str">
        <f>Calculations!Y23</f>
        <v>x</v>
      </c>
      <c r="J36" s="81" t="str">
        <f>Calculations!Z23</f>
        <v>x</v>
      </c>
      <c r="K36" s="37" t="str">
        <f>Calculations!AA23</f>
        <v>x</v>
      </c>
      <c r="L36" s="75" t="str">
        <f>IF('Time 1'!$AA$5=1,Calculations!AQ23,Calculations!AH23)</f>
        <v>x</v>
      </c>
      <c r="M36" s="81" t="str">
        <f>IF('Time 1'!$AA$5=1,Calculations!AR23,Calculations!AI23)</f>
        <v>x</v>
      </c>
      <c r="N36" s="52" t="str">
        <f>IF('Time 1'!$AA$5=1,Calculations!AS23,Calculations!AJ23)</f>
        <v>x</v>
      </c>
    </row>
    <row r="37" spans="2:22" s="16" customFormat="1" x14ac:dyDescent="0.2">
      <c r="B37" s="10">
        <v>18</v>
      </c>
      <c r="C37" s="75" t="str">
        <f>Calculations!S24</f>
        <v>end</v>
      </c>
      <c r="D37" s="75" t="str">
        <f>Calculations!T24</f>
        <v>end</v>
      </c>
      <c r="E37" s="75" t="str">
        <f>Calculations!U24</f>
        <v>end</v>
      </c>
      <c r="F37" s="75" t="str">
        <f>Calculations!V24</f>
        <v>end</v>
      </c>
      <c r="G37" s="75" t="str">
        <f>Calculations!W24</f>
        <v>end</v>
      </c>
      <c r="H37" s="75" t="str">
        <f>Calculations!X24</f>
        <v>end</v>
      </c>
      <c r="I37" s="75" t="str">
        <f>Calculations!Y24</f>
        <v>x</v>
      </c>
      <c r="J37" s="81" t="str">
        <f>Calculations!Z24</f>
        <v>x</v>
      </c>
      <c r="K37" s="37" t="str">
        <f>Calculations!AA24</f>
        <v>x</v>
      </c>
      <c r="L37" s="75" t="str">
        <f>IF('Time 1'!$AA$5=1,Calculations!AQ24,Calculations!AH24)</f>
        <v>x</v>
      </c>
      <c r="M37" s="81" t="str">
        <f>IF('Time 1'!$AA$5=1,Calculations!AR24,Calculations!AI24)</f>
        <v>x</v>
      </c>
      <c r="N37" s="52" t="str">
        <f>IF('Time 1'!$AA$5=1,Calculations!AS24,Calculations!AJ24)</f>
        <v>x</v>
      </c>
    </row>
    <row r="38" spans="2:22" s="16" customFormat="1" x14ac:dyDescent="0.2">
      <c r="B38" s="10">
        <v>19</v>
      </c>
      <c r="C38" s="75" t="str">
        <f>Calculations!S25</f>
        <v>end</v>
      </c>
      <c r="D38" s="75" t="str">
        <f>Calculations!T25</f>
        <v>end</v>
      </c>
      <c r="E38" s="75" t="str">
        <f>Calculations!U25</f>
        <v>end</v>
      </c>
      <c r="F38" s="75" t="str">
        <f>Calculations!V25</f>
        <v>end</v>
      </c>
      <c r="G38" s="75" t="str">
        <f>Calculations!W25</f>
        <v>end</v>
      </c>
      <c r="H38" s="75" t="str">
        <f>Calculations!X25</f>
        <v>end</v>
      </c>
      <c r="I38" s="75" t="str">
        <f>Calculations!Y25</f>
        <v>x</v>
      </c>
      <c r="J38" s="81" t="str">
        <f>Calculations!Z25</f>
        <v>x</v>
      </c>
      <c r="K38" s="37" t="str">
        <f>Calculations!AA25</f>
        <v>x</v>
      </c>
      <c r="L38" s="75" t="str">
        <f>IF('Time 1'!$AA$5=1,Calculations!AQ25,Calculations!AH25)</f>
        <v>x</v>
      </c>
      <c r="M38" s="81" t="str">
        <f>IF('Time 1'!$AA$5=1,Calculations!AR25,Calculations!AI25)</f>
        <v>x</v>
      </c>
      <c r="N38" s="52" t="str">
        <f>IF('Time 1'!$AA$5=1,Calculations!AS25,Calculations!AJ25)</f>
        <v>x</v>
      </c>
    </row>
    <row r="39" spans="2:22" s="16" customFormat="1" x14ac:dyDescent="0.2">
      <c r="B39" s="10">
        <v>20</v>
      </c>
      <c r="C39" s="75" t="str">
        <f>Calculations!S26</f>
        <v>end</v>
      </c>
      <c r="D39" s="75" t="str">
        <f>Calculations!T26</f>
        <v>end</v>
      </c>
      <c r="E39" s="75" t="str">
        <f>Calculations!U26</f>
        <v>end</v>
      </c>
      <c r="F39" s="75" t="str">
        <f>Calculations!V26</f>
        <v>end</v>
      </c>
      <c r="G39" s="75" t="str">
        <f>Calculations!W26</f>
        <v>end</v>
      </c>
      <c r="H39" s="75" t="str">
        <f>Calculations!X26</f>
        <v>end</v>
      </c>
      <c r="I39" s="75" t="str">
        <f>Calculations!Y26</f>
        <v>x</v>
      </c>
      <c r="J39" s="81" t="str">
        <f>Calculations!Z26</f>
        <v>x</v>
      </c>
      <c r="K39" s="37" t="str">
        <f>Calculations!AA26</f>
        <v>x</v>
      </c>
      <c r="L39" s="75" t="str">
        <f>IF('Time 1'!$AA$5=1,Calculations!AQ26,Calculations!AH26)</f>
        <v>x</v>
      </c>
      <c r="M39" s="81" t="str">
        <f>IF('Time 1'!$AA$5=1,Calculations!AR26,Calculations!AI26)</f>
        <v>x</v>
      </c>
      <c r="N39" s="52" t="str">
        <f>IF('Time 1'!$AA$5=1,Calculations!AS26,Calculations!AJ26)</f>
        <v>x</v>
      </c>
    </row>
    <row r="40" spans="2:22" s="16" customFormat="1" x14ac:dyDescent="0.2">
      <c r="B40" s="10">
        <v>21</v>
      </c>
      <c r="C40" s="75" t="str">
        <f>Calculations!S27</f>
        <v>end</v>
      </c>
      <c r="D40" s="75" t="str">
        <f>Calculations!T27</f>
        <v>end</v>
      </c>
      <c r="E40" s="75" t="str">
        <f>Calculations!U27</f>
        <v>end</v>
      </c>
      <c r="F40" s="75" t="str">
        <f>Calculations!V27</f>
        <v>end</v>
      </c>
      <c r="G40" s="75" t="str">
        <f>Calculations!W27</f>
        <v>end</v>
      </c>
      <c r="H40" s="75" t="str">
        <f>Calculations!X27</f>
        <v>end</v>
      </c>
      <c r="I40" s="75" t="str">
        <f>Calculations!Y27</f>
        <v>x</v>
      </c>
      <c r="J40" s="81" t="str">
        <f>Calculations!Z27</f>
        <v>x</v>
      </c>
      <c r="K40" s="37" t="str">
        <f>Calculations!AA27</f>
        <v>x</v>
      </c>
      <c r="L40" s="75" t="str">
        <f>IF('Time 1'!$AA$5=1,Calculations!AQ27,Calculations!AH27)</f>
        <v>x</v>
      </c>
      <c r="M40" s="81" t="str">
        <f>IF('Time 1'!$AA$5=1,Calculations!AR27,Calculations!AI27)</f>
        <v>x</v>
      </c>
      <c r="N40" s="52" t="str">
        <f>IF('Time 1'!$AA$5=1,Calculations!AS27,Calculations!AJ27)</f>
        <v>x</v>
      </c>
    </row>
    <row r="41" spans="2:22" s="16" customFormat="1" x14ac:dyDescent="0.2">
      <c r="B41" s="10">
        <v>22</v>
      </c>
      <c r="C41" s="75" t="str">
        <f>Calculations!S28</f>
        <v>end</v>
      </c>
      <c r="D41" s="75" t="str">
        <f>Calculations!T28</f>
        <v>end</v>
      </c>
      <c r="E41" s="75" t="str">
        <f>Calculations!U28</f>
        <v>end</v>
      </c>
      <c r="F41" s="75" t="str">
        <f>Calculations!V28</f>
        <v>end</v>
      </c>
      <c r="G41" s="75" t="str">
        <f>Calculations!W28</f>
        <v>end</v>
      </c>
      <c r="H41" s="75" t="str">
        <f>Calculations!X28</f>
        <v>end</v>
      </c>
      <c r="I41" s="75" t="str">
        <f>Calculations!Y28</f>
        <v>x</v>
      </c>
      <c r="J41" s="81" t="str">
        <f>Calculations!Z28</f>
        <v>x</v>
      </c>
      <c r="K41" s="37" t="str">
        <f>Calculations!AA28</f>
        <v>x</v>
      </c>
      <c r="L41" s="75" t="str">
        <f>IF('Time 1'!$AA$5=1,Calculations!AQ28,Calculations!AH28)</f>
        <v>x</v>
      </c>
      <c r="M41" s="81" t="str">
        <f>IF('Time 1'!$AA$5=1,Calculations!AR28,Calculations!AI28)</f>
        <v>x</v>
      </c>
      <c r="N41" s="52" t="str">
        <f>IF('Time 1'!$AA$5=1,Calculations!AS28,Calculations!AJ28)</f>
        <v>x</v>
      </c>
    </row>
    <row r="42" spans="2:22" s="16" customFormat="1" x14ac:dyDescent="0.2">
      <c r="B42" s="10">
        <v>23</v>
      </c>
      <c r="C42" s="75" t="str">
        <f>Calculations!S29</f>
        <v>end</v>
      </c>
      <c r="D42" s="75" t="str">
        <f>Calculations!T29</f>
        <v>end</v>
      </c>
      <c r="E42" s="75" t="str">
        <f>Calculations!U29</f>
        <v>end</v>
      </c>
      <c r="F42" s="75" t="str">
        <f>Calculations!V29</f>
        <v>end</v>
      </c>
      <c r="G42" s="75" t="str">
        <f>Calculations!W29</f>
        <v>end</v>
      </c>
      <c r="H42" s="75" t="str">
        <f>Calculations!X29</f>
        <v>end</v>
      </c>
      <c r="I42" s="75" t="str">
        <f>Calculations!Y29</f>
        <v>x</v>
      </c>
      <c r="J42" s="81" t="str">
        <f>Calculations!Z29</f>
        <v>x</v>
      </c>
      <c r="K42" s="37" t="str">
        <f>Calculations!AA29</f>
        <v>x</v>
      </c>
      <c r="L42" s="75" t="str">
        <f>IF('Time 1'!$AA$5=1,Calculations!AQ29,Calculations!AH29)</f>
        <v>x</v>
      </c>
      <c r="M42" s="81" t="str">
        <f>IF('Time 1'!$AA$5=1,Calculations!AR29,Calculations!AI29)</f>
        <v>x</v>
      </c>
      <c r="N42" s="52" t="str">
        <f>IF('Time 1'!$AA$5=1,Calculations!AS29,Calculations!AJ29)</f>
        <v>x</v>
      </c>
    </row>
    <row r="43" spans="2:22" s="16" customFormat="1" x14ac:dyDescent="0.2">
      <c r="B43" s="10">
        <v>24</v>
      </c>
      <c r="C43" s="75" t="str">
        <f>Calculations!S30</f>
        <v>end</v>
      </c>
      <c r="D43" s="75" t="str">
        <f>Calculations!T30</f>
        <v>end</v>
      </c>
      <c r="E43" s="75" t="str">
        <f>Calculations!U30</f>
        <v>end</v>
      </c>
      <c r="F43" s="75" t="str">
        <f>Calculations!V30</f>
        <v>end</v>
      </c>
      <c r="G43" s="75" t="str">
        <f>Calculations!W30</f>
        <v>end</v>
      </c>
      <c r="H43" s="75" t="str">
        <f>Calculations!X30</f>
        <v>end</v>
      </c>
      <c r="I43" s="75" t="str">
        <f>Calculations!Y30</f>
        <v>x</v>
      </c>
      <c r="J43" s="81" t="str">
        <f>Calculations!Z30</f>
        <v>x</v>
      </c>
      <c r="K43" s="37" t="str">
        <f>Calculations!AA30</f>
        <v>x</v>
      </c>
      <c r="L43" s="75" t="str">
        <f>IF('Time 1'!$AA$5=1,Calculations!AQ30,Calculations!AH30)</f>
        <v>x</v>
      </c>
      <c r="M43" s="81" t="str">
        <f>IF('Time 1'!$AA$5=1,Calculations!AR30,Calculations!AI30)</f>
        <v>x</v>
      </c>
      <c r="N43" s="52" t="str">
        <f>IF('Time 1'!$AA$5=1,Calculations!AS30,Calculations!AJ30)</f>
        <v>x</v>
      </c>
    </row>
    <row r="44" spans="2:22" s="16" customFormat="1" x14ac:dyDescent="0.2">
      <c r="B44" s="10">
        <v>25</v>
      </c>
      <c r="C44" s="75" t="str">
        <f>Calculations!S31</f>
        <v>end</v>
      </c>
      <c r="D44" s="75" t="str">
        <f>Calculations!T31</f>
        <v>end</v>
      </c>
      <c r="E44" s="75" t="str">
        <f>Calculations!U31</f>
        <v>end</v>
      </c>
      <c r="F44" s="75" t="str">
        <f>Calculations!V31</f>
        <v>end</v>
      </c>
      <c r="G44" s="75" t="str">
        <f>Calculations!W31</f>
        <v>end</v>
      </c>
      <c r="H44" s="75" t="str">
        <f>Calculations!X31</f>
        <v>end</v>
      </c>
      <c r="I44" s="75" t="str">
        <f>Calculations!Y31</f>
        <v>x</v>
      </c>
      <c r="J44" s="81" t="str">
        <f>Calculations!Z31</f>
        <v>x</v>
      </c>
      <c r="K44" s="37" t="str">
        <f>Calculations!AA31</f>
        <v>x</v>
      </c>
      <c r="L44" s="75" t="str">
        <f>IF('Time 1'!$AA$5=1,Calculations!AQ31,Calculations!AH31)</f>
        <v>x</v>
      </c>
      <c r="M44" s="81" t="str">
        <f>IF('Time 1'!$AA$5=1,Calculations!AR31,Calculations!AI31)</f>
        <v>x</v>
      </c>
      <c r="N44" s="52" t="str">
        <f>IF('Time 1'!$AA$5=1,Calculations!AS31,Calculations!AJ31)</f>
        <v>x</v>
      </c>
    </row>
    <row r="45" spans="2:22" s="16" customFormat="1" x14ac:dyDescent="0.2">
      <c r="B45" s="10">
        <v>26</v>
      </c>
      <c r="C45" s="75" t="str">
        <f>Calculations!S32</f>
        <v>end</v>
      </c>
      <c r="D45" s="75" t="str">
        <f>Calculations!T32</f>
        <v>end</v>
      </c>
      <c r="E45" s="75" t="str">
        <f>Calculations!U32</f>
        <v>end</v>
      </c>
      <c r="F45" s="75" t="str">
        <f>Calculations!V32</f>
        <v>end</v>
      </c>
      <c r="G45" s="75" t="str">
        <f>Calculations!W32</f>
        <v>end</v>
      </c>
      <c r="H45" s="75" t="str">
        <f>Calculations!X32</f>
        <v>end</v>
      </c>
      <c r="I45" s="75" t="str">
        <f>Calculations!Y32</f>
        <v>x</v>
      </c>
      <c r="J45" s="256" t="s">
        <v>169</v>
      </c>
      <c r="K45" s="37" t="str">
        <f>Calculations!AA32</f>
        <v>x</v>
      </c>
      <c r="L45" s="75" t="str">
        <f>IF('Time 1'!$AA$5=1,Calculations!AQ32,Calculations!AH32)</f>
        <v>x</v>
      </c>
      <c r="M45" s="81" t="str">
        <f>IF('Time 1'!$AA$5=1,Calculations!AR32,Calculations!AI32)</f>
        <v>x</v>
      </c>
      <c r="N45" s="52" t="str">
        <f>IF('Time 1'!$AA$5=1,Calculations!AS32,Calculations!AJ32)</f>
        <v>x</v>
      </c>
    </row>
    <row r="46" spans="2:22" s="16" customFormat="1" x14ac:dyDescent="0.2">
      <c r="B46" s="10">
        <v>27</v>
      </c>
      <c r="C46" s="75" t="str">
        <f>Calculations!S33</f>
        <v>end</v>
      </c>
      <c r="D46" s="75" t="str">
        <f>Calculations!T33</f>
        <v>end</v>
      </c>
      <c r="E46" s="75" t="str">
        <f>Calculations!U33</f>
        <v>end</v>
      </c>
      <c r="F46" s="75" t="str">
        <f>Calculations!V33</f>
        <v>end</v>
      </c>
      <c r="G46" s="75" t="str">
        <f>Calculations!W33</f>
        <v>end</v>
      </c>
      <c r="H46" s="75" t="str">
        <f>Calculations!X33</f>
        <v>end</v>
      </c>
      <c r="I46" s="75" t="str">
        <f>Calculations!Y33</f>
        <v>x</v>
      </c>
      <c r="J46" s="81" t="str">
        <f>Calculations!Z33</f>
        <v>x</v>
      </c>
      <c r="K46" s="37" t="str">
        <f>Calculations!AA33</f>
        <v>x</v>
      </c>
      <c r="L46" s="75" t="str">
        <f>IF('Time 1'!$AA$5=1,Calculations!AQ33,Calculations!AH33)</f>
        <v>x</v>
      </c>
      <c r="M46" s="81" t="str">
        <f>IF('Time 1'!$AA$5=1,Calculations!AR33,Calculations!AI33)</f>
        <v>x</v>
      </c>
      <c r="N46" s="52" t="str">
        <f>IF('Time 1'!$AA$5=1,Calculations!AS33,Calculations!AJ33)</f>
        <v>x</v>
      </c>
    </row>
    <row r="47" spans="2:22" s="5" customFormat="1" x14ac:dyDescent="0.2">
      <c r="B47" s="10">
        <v>28</v>
      </c>
      <c r="C47" s="75" t="str">
        <f>Calculations!S34</f>
        <v>end</v>
      </c>
      <c r="D47" s="75" t="str">
        <f>Calculations!T34</f>
        <v>end</v>
      </c>
      <c r="E47" s="75" t="str">
        <f>Calculations!U34</f>
        <v>end</v>
      </c>
      <c r="F47" s="75" t="str">
        <f>Calculations!V34</f>
        <v>end</v>
      </c>
      <c r="G47" s="75" t="str">
        <f>Calculations!W34</f>
        <v>end</v>
      </c>
      <c r="H47" s="75" t="str">
        <f>Calculations!X34</f>
        <v>end</v>
      </c>
      <c r="I47" s="75" t="str">
        <f>Calculations!Y34</f>
        <v>x</v>
      </c>
      <c r="J47" s="81" t="str">
        <f>Calculations!Z34</f>
        <v>x</v>
      </c>
      <c r="K47" s="37" t="str">
        <f>Calculations!AA34</f>
        <v>x</v>
      </c>
      <c r="L47" s="75" t="str">
        <f>IF('Time 1'!$AA$5=1,Calculations!AQ34,Calculations!AH34)</f>
        <v>x</v>
      </c>
      <c r="M47" s="81" t="str">
        <f>IF('Time 1'!$AA$5=1,Calculations!AR34,Calculations!AI34)</f>
        <v>x</v>
      </c>
      <c r="N47" s="52" t="str">
        <f>IF('Time 1'!$AA$5=1,Calculations!AS34,Calculations!AJ34)</f>
        <v>x</v>
      </c>
    </row>
    <row r="48" spans="2:22" s="5" customFormat="1" x14ac:dyDescent="0.2">
      <c r="B48" s="10">
        <v>29</v>
      </c>
      <c r="C48" s="75" t="str">
        <f>Calculations!S35</f>
        <v>end</v>
      </c>
      <c r="D48" s="75" t="str">
        <f>Calculations!T35</f>
        <v>end</v>
      </c>
      <c r="E48" s="75" t="str">
        <f>Calculations!U35</f>
        <v>end</v>
      </c>
      <c r="F48" s="75" t="str">
        <f>Calculations!V35</f>
        <v>end</v>
      </c>
      <c r="G48" s="75" t="str">
        <f>Calculations!W35</f>
        <v>end</v>
      </c>
      <c r="H48" s="75" t="str">
        <f>Calculations!X35</f>
        <v>end</v>
      </c>
      <c r="I48" s="75" t="str">
        <f>Calculations!Y35</f>
        <v>x</v>
      </c>
      <c r="J48" s="81" t="str">
        <f>Calculations!Z35</f>
        <v>x</v>
      </c>
      <c r="K48" s="37" t="str">
        <f>Calculations!AA35</f>
        <v>x</v>
      </c>
      <c r="L48" s="75" t="str">
        <f>IF('Time 1'!$AA$5=1,Calculations!AQ35,Calculations!AH35)</f>
        <v>x</v>
      </c>
      <c r="M48" s="81" t="str">
        <f>IF('Time 1'!$AA$5=1,Calculations!AR35,Calculations!AI35)</f>
        <v>x</v>
      </c>
      <c r="N48" s="52" t="str">
        <f>IF('Time 1'!$AA$5=1,Calculations!AS35,Calculations!AJ35)</f>
        <v>x</v>
      </c>
    </row>
    <row r="49" spans="2:14" s="5" customFormat="1" ht="13.5" customHeight="1" x14ac:dyDescent="0.2">
      <c r="B49" s="12">
        <v>30</v>
      </c>
      <c r="C49" s="56" t="str">
        <f>Calculations!S36</f>
        <v>end</v>
      </c>
      <c r="D49" s="56" t="str">
        <f>Calculations!T36</f>
        <v>end</v>
      </c>
      <c r="E49" s="56" t="str">
        <f>Calculations!U36</f>
        <v>end</v>
      </c>
      <c r="F49" s="56" t="str">
        <f>Calculations!V36</f>
        <v>end</v>
      </c>
      <c r="G49" s="56" t="str">
        <f>Calculations!W36</f>
        <v>end</v>
      </c>
      <c r="H49" s="56" t="str">
        <f>Calculations!X36</f>
        <v>end</v>
      </c>
      <c r="I49" s="56" t="str">
        <f>Calculations!Y36</f>
        <v>x</v>
      </c>
      <c r="J49" s="82" t="str">
        <f>Calculations!Z36</f>
        <v>x</v>
      </c>
      <c r="K49" s="53" t="str">
        <f>Calculations!AA36</f>
        <v>x</v>
      </c>
      <c r="L49" s="75" t="str">
        <f>IF('Time 1'!$AA$5=1,Calculations!AQ36,Calculations!AH36)</f>
        <v>x</v>
      </c>
      <c r="M49" s="81" t="str">
        <f>IF('Time 1'!$AA$5=1,Calculations!AR36,Calculations!AI36)</f>
        <v>x</v>
      </c>
      <c r="N49" s="52" t="str">
        <f>IF('Time 1'!$AA$5=1,Calculations!AS36,Calculations!AJ36)</f>
        <v>x</v>
      </c>
    </row>
    <row r="50" spans="2:14" s="5" customFormat="1" ht="13.5" customHeight="1" x14ac:dyDescent="0.2">
      <c r="B50" s="238">
        <v>31</v>
      </c>
      <c r="C50" s="235" t="str">
        <f>Calculations!S37</f>
        <v>end</v>
      </c>
      <c r="D50" s="235" t="str">
        <f>Calculations!T37</f>
        <v>end</v>
      </c>
      <c r="E50" s="235" t="str">
        <f>Calculations!U37</f>
        <v>end</v>
      </c>
      <c r="F50" s="235" t="str">
        <f>Calculations!V37</f>
        <v>end</v>
      </c>
      <c r="G50" s="235" t="str">
        <f>Calculations!W37</f>
        <v>end</v>
      </c>
      <c r="H50" s="235" t="str">
        <f>Calculations!X37</f>
        <v>end</v>
      </c>
      <c r="I50" s="235" t="str">
        <f>Calculations!Y37</f>
        <v>x</v>
      </c>
      <c r="J50" s="236" t="str">
        <f>Calculations!Z37</f>
        <v>x</v>
      </c>
      <c r="K50" s="239" t="str">
        <f>Calculations!AA37</f>
        <v>x</v>
      </c>
      <c r="L50" s="235">
        <f>IF('Time 1'!$AA$5=1,Calculations!AQ37,Calculations!AH37)</f>
        <v>0</v>
      </c>
      <c r="M50" s="236">
        <f>IF('Time 1'!$AA$5=1,Calculations!AR37,Calculations!AI37)</f>
        <v>0</v>
      </c>
      <c r="N50" s="237">
        <f>IF('Time 1'!$AA$5=1,Calculations!AS37,Calculations!AJ37)</f>
        <v>0</v>
      </c>
    </row>
    <row r="51" spans="2:14" s="5" customFormat="1" ht="13.5" customHeight="1" x14ac:dyDescent="0.2">
      <c r="B51" s="2">
        <v>32</v>
      </c>
      <c r="C51" s="204" t="str">
        <f>Calculations!S38</f>
        <v>end</v>
      </c>
      <c r="D51" s="204" t="str">
        <f>Calculations!T38</f>
        <v>end</v>
      </c>
      <c r="E51" s="204" t="str">
        <f>Calculations!U38</f>
        <v>end</v>
      </c>
      <c r="F51" s="204" t="str">
        <f>Calculations!V38</f>
        <v>end</v>
      </c>
      <c r="G51" s="204" t="str">
        <f>Calculations!W38</f>
        <v>end</v>
      </c>
      <c r="H51" s="204" t="str">
        <f>Calculations!X38</f>
        <v>end</v>
      </c>
      <c r="I51" s="204" t="str">
        <f>Calculations!Y38</f>
        <v>x</v>
      </c>
      <c r="J51" s="205" t="str">
        <f>Calculations!Z38</f>
        <v>x</v>
      </c>
      <c r="K51" s="206" t="str">
        <f>Calculations!AA38</f>
        <v>x</v>
      </c>
      <c r="L51" s="204">
        <f>IF('Time 1'!$AA$5=1,Calculations!AQ38,Calculations!AH38)</f>
        <v>0</v>
      </c>
      <c r="M51" s="205">
        <f>IF('Time 1'!$AA$5=1,Calculations!AR38,Calculations!AI38)</f>
        <v>0</v>
      </c>
      <c r="N51" s="207">
        <f>IF('Time 1'!$AA$5=1,Calculations!AS38,Calculations!AJ38)</f>
        <v>0</v>
      </c>
    </row>
    <row r="52" spans="2:14" s="5" customFormat="1" ht="13.5" customHeight="1" x14ac:dyDescent="0.2">
      <c r="B52" s="2">
        <v>33</v>
      </c>
      <c r="C52" s="204" t="str">
        <f>Calculations!S39</f>
        <v>end</v>
      </c>
      <c r="D52" s="204" t="str">
        <f>Calculations!T39</f>
        <v>end</v>
      </c>
      <c r="E52" s="204" t="str">
        <f>Calculations!U39</f>
        <v>end</v>
      </c>
      <c r="F52" s="204" t="str">
        <f>Calculations!V39</f>
        <v>end</v>
      </c>
      <c r="G52" s="204" t="str">
        <f>Calculations!W39</f>
        <v>end</v>
      </c>
      <c r="H52" s="204" t="str">
        <f>Calculations!X39</f>
        <v>end</v>
      </c>
      <c r="I52" s="204" t="str">
        <f>Calculations!Y39</f>
        <v>x</v>
      </c>
      <c r="J52" s="205" t="str">
        <f>Calculations!Z39</f>
        <v>x</v>
      </c>
      <c r="K52" s="206" t="str">
        <f>Calculations!AA39</f>
        <v>x</v>
      </c>
      <c r="L52" s="204">
        <f>IF('Time 1'!$AA$5=1,Calculations!AQ39,Calculations!AH39)</f>
        <v>0</v>
      </c>
      <c r="M52" s="205">
        <f>IF('Time 1'!$AA$5=1,Calculations!AR39,Calculations!AI39)</f>
        <v>0</v>
      </c>
      <c r="N52" s="207">
        <f>IF('Time 1'!$AA$5=1,Calculations!AS39,Calculations!AJ39)</f>
        <v>0</v>
      </c>
    </row>
    <row r="53" spans="2:14" s="5" customFormat="1" ht="13.5" customHeight="1" x14ac:dyDescent="0.2">
      <c r="B53" s="2">
        <v>34</v>
      </c>
      <c r="C53" s="204" t="str">
        <f>Calculations!S40</f>
        <v>end</v>
      </c>
      <c r="D53" s="204" t="str">
        <f>Calculations!T40</f>
        <v>end</v>
      </c>
      <c r="E53" s="204" t="str">
        <f>Calculations!U40</f>
        <v>end</v>
      </c>
      <c r="F53" s="204" t="str">
        <f>Calculations!V40</f>
        <v>end</v>
      </c>
      <c r="G53" s="204" t="str">
        <f>Calculations!W40</f>
        <v>end</v>
      </c>
      <c r="H53" s="204" t="str">
        <f>Calculations!X40</f>
        <v>end</v>
      </c>
      <c r="I53" s="204" t="str">
        <f>Calculations!Y40</f>
        <v>x</v>
      </c>
      <c r="J53" s="205" t="str">
        <f>Calculations!Z40</f>
        <v>x</v>
      </c>
      <c r="K53" s="206" t="str">
        <f>Calculations!AA40</f>
        <v>x</v>
      </c>
      <c r="L53" s="204">
        <f>IF('Time 1'!$AA$5=1,Calculations!AQ40,Calculations!AH40)</f>
        <v>0</v>
      </c>
      <c r="M53" s="205">
        <f>IF('Time 1'!$AA$5=1,Calculations!AR40,Calculations!AI40)</f>
        <v>0</v>
      </c>
      <c r="N53" s="207">
        <f>IF('Time 1'!$AA$5=1,Calculations!AS40,Calculations!AJ40)</f>
        <v>0</v>
      </c>
    </row>
    <row r="54" spans="2:14" s="5" customFormat="1" ht="13.5" customHeight="1" x14ac:dyDescent="0.2">
      <c r="B54" s="2">
        <v>35</v>
      </c>
      <c r="C54" s="204" t="str">
        <f>Calculations!S41</f>
        <v>end</v>
      </c>
      <c r="D54" s="204" t="str">
        <f>Calculations!T41</f>
        <v>end</v>
      </c>
      <c r="E54" s="204" t="str">
        <f>Calculations!U41</f>
        <v>end</v>
      </c>
      <c r="F54" s="204" t="str">
        <f>Calculations!V41</f>
        <v>end</v>
      </c>
      <c r="G54" s="204" t="str">
        <f>Calculations!W41</f>
        <v>end</v>
      </c>
      <c r="H54" s="204" t="str">
        <f>Calculations!X41</f>
        <v>end</v>
      </c>
      <c r="I54" s="204" t="str">
        <f>Calculations!Y41</f>
        <v>x</v>
      </c>
      <c r="J54" s="205" t="str">
        <f>Calculations!Z41</f>
        <v>x</v>
      </c>
      <c r="K54" s="206" t="str">
        <f>Calculations!AA41</f>
        <v>x</v>
      </c>
      <c r="L54" s="204">
        <f>IF('Time 1'!$AA$5=1,Calculations!AQ41,Calculations!AH41)</f>
        <v>0</v>
      </c>
      <c r="M54" s="205">
        <f>IF('Time 1'!$AA$5=1,Calculations!AR41,Calculations!AI41)</f>
        <v>0</v>
      </c>
      <c r="N54" s="207">
        <f>IF('Time 1'!$AA$5=1,Calculations!AS41,Calculations!AJ41)</f>
        <v>0</v>
      </c>
    </row>
    <row r="55" spans="2:14" s="5" customFormat="1" ht="13.5" customHeight="1" x14ac:dyDescent="0.2">
      <c r="B55" s="2">
        <v>36</v>
      </c>
      <c r="C55" s="204" t="str">
        <f>Calculations!S42</f>
        <v>end</v>
      </c>
      <c r="D55" s="204" t="str">
        <f>Calculations!T42</f>
        <v>end</v>
      </c>
      <c r="E55" s="204" t="str">
        <f>Calculations!U42</f>
        <v>end</v>
      </c>
      <c r="F55" s="204" t="str">
        <f>Calculations!V42</f>
        <v>end</v>
      </c>
      <c r="G55" s="204" t="str">
        <f>Calculations!W42</f>
        <v>end</v>
      </c>
      <c r="H55" s="204" t="str">
        <f>Calculations!X42</f>
        <v>end</v>
      </c>
      <c r="I55" s="204" t="str">
        <f>Calculations!Y42</f>
        <v>x</v>
      </c>
      <c r="J55" s="205" t="str">
        <f>Calculations!Z42</f>
        <v>x</v>
      </c>
      <c r="K55" s="206" t="str">
        <f>Calculations!AA42</f>
        <v>x</v>
      </c>
      <c r="L55" s="204">
        <f>IF('Time 1'!$AA$5=1,Calculations!AQ42,Calculations!AH42)</f>
        <v>0</v>
      </c>
      <c r="M55" s="205">
        <f>IF('Time 1'!$AA$5=1,Calculations!AR42,Calculations!AI42)</f>
        <v>0</v>
      </c>
      <c r="N55" s="207">
        <f>IF('Time 1'!$AA$5=1,Calculations!AS42,Calculations!AJ42)</f>
        <v>0</v>
      </c>
    </row>
    <row r="56" spans="2:14" s="5" customFormat="1" ht="13.5" customHeight="1" x14ac:dyDescent="0.2">
      <c r="B56" s="2">
        <v>37</v>
      </c>
      <c r="C56" s="204" t="str">
        <f>Calculations!S43</f>
        <v>end</v>
      </c>
      <c r="D56" s="204" t="str">
        <f>Calculations!T43</f>
        <v>end</v>
      </c>
      <c r="E56" s="204" t="str">
        <f>Calculations!U43</f>
        <v>end</v>
      </c>
      <c r="F56" s="204" t="str">
        <f>Calculations!V43</f>
        <v>end</v>
      </c>
      <c r="G56" s="204" t="str">
        <f>Calculations!W43</f>
        <v>end</v>
      </c>
      <c r="H56" s="204" t="str">
        <f>Calculations!X43</f>
        <v>end</v>
      </c>
      <c r="I56" s="204" t="str">
        <f>Calculations!Y43</f>
        <v>x</v>
      </c>
      <c r="J56" s="205" t="str">
        <f>Calculations!Z43</f>
        <v>x</v>
      </c>
      <c r="K56" s="206" t="str">
        <f>Calculations!AA43</f>
        <v>x</v>
      </c>
      <c r="L56" s="204">
        <f>IF('Time 1'!$AA$5=1,Calculations!AQ43,Calculations!AH43)</f>
        <v>0</v>
      </c>
      <c r="M56" s="205">
        <f>IF('Time 1'!$AA$5=1,Calculations!AR43,Calculations!AI43)</f>
        <v>0</v>
      </c>
      <c r="N56" s="207">
        <f>IF('Time 1'!$AA$5=1,Calculations!AS43,Calculations!AJ43)</f>
        <v>0</v>
      </c>
    </row>
    <row r="57" spans="2:14" s="5" customFormat="1" ht="13.5" customHeight="1" x14ac:dyDescent="0.2">
      <c r="B57" s="2">
        <v>38</v>
      </c>
      <c r="C57" s="204" t="str">
        <f>Calculations!S44</f>
        <v>end</v>
      </c>
      <c r="D57" s="204" t="str">
        <f>Calculations!T44</f>
        <v>end</v>
      </c>
      <c r="E57" s="204" t="str">
        <f>Calculations!U44</f>
        <v>end</v>
      </c>
      <c r="F57" s="204" t="str">
        <f>Calculations!V44</f>
        <v>end</v>
      </c>
      <c r="G57" s="204" t="str">
        <f>Calculations!W44</f>
        <v>end</v>
      </c>
      <c r="H57" s="204" t="str">
        <f>Calculations!X44</f>
        <v>end</v>
      </c>
      <c r="I57" s="204" t="str">
        <f>Calculations!Y44</f>
        <v>x</v>
      </c>
      <c r="J57" s="205" t="str">
        <f>Calculations!Z44</f>
        <v>x</v>
      </c>
      <c r="K57" s="206" t="str">
        <f>Calculations!AA44</f>
        <v>x</v>
      </c>
      <c r="L57" s="204">
        <f>IF('Time 1'!$AA$5=1,Calculations!AQ44,Calculations!AH44)</f>
        <v>0</v>
      </c>
      <c r="M57" s="205">
        <f>IF('Time 1'!$AA$5=1,Calculations!AR44,Calculations!AI44)</f>
        <v>0</v>
      </c>
      <c r="N57" s="207">
        <f>IF('Time 1'!$AA$5=1,Calculations!AS44,Calculations!AJ44)</f>
        <v>0</v>
      </c>
    </row>
    <row r="58" spans="2:14" s="5" customFormat="1" ht="13.5" customHeight="1" x14ac:dyDescent="0.2">
      <c r="B58" s="2">
        <v>39</v>
      </c>
      <c r="C58" s="204" t="str">
        <f>Calculations!S45</f>
        <v>end</v>
      </c>
      <c r="D58" s="204" t="str">
        <f>Calculations!T45</f>
        <v>end</v>
      </c>
      <c r="E58" s="204" t="str">
        <f>Calculations!U45</f>
        <v>end</v>
      </c>
      <c r="F58" s="204" t="str">
        <f>Calculations!V45</f>
        <v>end</v>
      </c>
      <c r="G58" s="204" t="str">
        <f>Calculations!W45</f>
        <v>end</v>
      </c>
      <c r="H58" s="204" t="str">
        <f>Calculations!X45</f>
        <v>end</v>
      </c>
      <c r="I58" s="204" t="str">
        <f>Calculations!Y45</f>
        <v>x</v>
      </c>
      <c r="J58" s="205" t="str">
        <f>Calculations!Z45</f>
        <v>x</v>
      </c>
      <c r="K58" s="206" t="str">
        <f>Calculations!AA45</f>
        <v>x</v>
      </c>
      <c r="L58" s="204">
        <f>IF('Time 1'!$AA$5=1,Calculations!AQ45,Calculations!AH45)</f>
        <v>0</v>
      </c>
      <c r="M58" s="205">
        <f>IF('Time 1'!$AA$5=1,Calculations!AR45,Calculations!AI45)</f>
        <v>0</v>
      </c>
      <c r="N58" s="207">
        <f>IF('Time 1'!$AA$5=1,Calculations!AS45,Calculations!AJ45)</f>
        <v>0</v>
      </c>
    </row>
    <row r="59" spans="2:14" s="5" customFormat="1" ht="13.5" customHeight="1" x14ac:dyDescent="0.2">
      <c r="B59" s="2">
        <v>40</v>
      </c>
      <c r="C59" s="204" t="str">
        <f>Calculations!S46</f>
        <v>end</v>
      </c>
      <c r="D59" s="204" t="str">
        <f>Calculations!T46</f>
        <v>end</v>
      </c>
      <c r="E59" s="204" t="str">
        <f>Calculations!U46</f>
        <v>end</v>
      </c>
      <c r="F59" s="204" t="str">
        <f>Calculations!V46</f>
        <v>end</v>
      </c>
      <c r="G59" s="204" t="str">
        <f>Calculations!W46</f>
        <v>end</v>
      </c>
      <c r="H59" s="204" t="str">
        <f>Calculations!X46</f>
        <v>end</v>
      </c>
      <c r="I59" s="204" t="str">
        <f>Calculations!Y46</f>
        <v>x</v>
      </c>
      <c r="J59" s="205" t="str">
        <f>Calculations!Z46</f>
        <v>x</v>
      </c>
      <c r="K59" s="206" t="str">
        <f>Calculations!AA46</f>
        <v>x</v>
      </c>
      <c r="L59" s="204">
        <f>IF('Time 1'!$AA$5=1,Calculations!AQ46,Calculations!AH46)</f>
        <v>0</v>
      </c>
      <c r="M59" s="205">
        <f>IF('Time 1'!$AA$5=1,Calculations!AR46,Calculations!AI46)</f>
        <v>0</v>
      </c>
      <c r="N59" s="207">
        <f>IF('Time 1'!$AA$5=1,Calculations!AS46,Calculations!AJ46)</f>
        <v>0</v>
      </c>
    </row>
    <row r="60" spans="2:14" s="5" customFormat="1" ht="13.5" customHeight="1" x14ac:dyDescent="0.2">
      <c r="B60" s="2">
        <v>41</v>
      </c>
      <c r="C60" s="204" t="str">
        <f>Calculations!S47</f>
        <v>end</v>
      </c>
      <c r="D60" s="204" t="str">
        <f>Calculations!T47</f>
        <v>end</v>
      </c>
      <c r="E60" s="204" t="str">
        <f>Calculations!U47</f>
        <v>end</v>
      </c>
      <c r="F60" s="204" t="str">
        <f>Calculations!V47</f>
        <v>end</v>
      </c>
      <c r="G60" s="204" t="str">
        <f>Calculations!W47</f>
        <v>end</v>
      </c>
      <c r="H60" s="204" t="str">
        <f>Calculations!X47</f>
        <v>end</v>
      </c>
      <c r="I60" s="204" t="str">
        <f>Calculations!Y47</f>
        <v>x</v>
      </c>
      <c r="J60" s="205" t="str">
        <f>Calculations!Z47</f>
        <v>x</v>
      </c>
      <c r="K60" s="206" t="str">
        <f>Calculations!AA47</f>
        <v>x</v>
      </c>
      <c r="L60" s="204">
        <f>IF('Time 1'!$AA$5=1,Calculations!AQ47,Calculations!AH47)</f>
        <v>0</v>
      </c>
      <c r="M60" s="205">
        <f>IF('Time 1'!$AA$5=1,Calculations!AR47,Calculations!AI47)</f>
        <v>0</v>
      </c>
      <c r="N60" s="207">
        <f>IF('Time 1'!$AA$5=1,Calculations!AS47,Calculations!AJ47)</f>
        <v>0</v>
      </c>
    </row>
    <row r="61" spans="2:14" s="5" customFormat="1" ht="13.5" customHeight="1" x14ac:dyDescent="0.2">
      <c r="B61" s="2">
        <v>42</v>
      </c>
      <c r="C61" s="204" t="str">
        <f>Calculations!S48</f>
        <v>end</v>
      </c>
      <c r="D61" s="204" t="str">
        <f>Calculations!T48</f>
        <v>end</v>
      </c>
      <c r="E61" s="204" t="str">
        <f>Calculations!U48</f>
        <v>end</v>
      </c>
      <c r="F61" s="204" t="str">
        <f>Calculations!V48</f>
        <v>end</v>
      </c>
      <c r="G61" s="204" t="str">
        <f>Calculations!W48</f>
        <v>end</v>
      </c>
      <c r="H61" s="204" t="str">
        <f>Calculations!X48</f>
        <v>end</v>
      </c>
      <c r="I61" s="204" t="str">
        <f>Calculations!Y48</f>
        <v>x</v>
      </c>
      <c r="J61" s="205" t="str">
        <f>Calculations!Z48</f>
        <v>x</v>
      </c>
      <c r="K61" s="206" t="str">
        <f>Calculations!AA48</f>
        <v>x</v>
      </c>
      <c r="L61" s="204">
        <f>IF('Time 1'!$AA$5=1,Calculations!AQ48,Calculations!AH48)</f>
        <v>0</v>
      </c>
      <c r="M61" s="205">
        <f>IF('Time 1'!$AA$5=1,Calculations!AR48,Calculations!AI48)</f>
        <v>0</v>
      </c>
      <c r="N61" s="207">
        <f>IF('Time 1'!$AA$5=1,Calculations!AS48,Calculations!AJ48)</f>
        <v>0</v>
      </c>
    </row>
    <row r="62" spans="2:14" s="5" customFormat="1" ht="13.5" customHeight="1" x14ac:dyDescent="0.2">
      <c r="B62" s="2">
        <v>43</v>
      </c>
      <c r="C62" s="204" t="str">
        <f>Calculations!S49</f>
        <v>end</v>
      </c>
      <c r="D62" s="204" t="str">
        <f>Calculations!T49</f>
        <v>end</v>
      </c>
      <c r="E62" s="204" t="str">
        <f>Calculations!U49</f>
        <v>end</v>
      </c>
      <c r="F62" s="204" t="str">
        <f>Calculations!V49</f>
        <v>end</v>
      </c>
      <c r="G62" s="204" t="str">
        <f>Calculations!W49</f>
        <v>end</v>
      </c>
      <c r="H62" s="204" t="str">
        <f>Calculations!X49</f>
        <v>end</v>
      </c>
      <c r="I62" s="204" t="str">
        <f>Calculations!Y49</f>
        <v>x</v>
      </c>
      <c r="J62" s="205" t="str">
        <f>Calculations!Z49</f>
        <v>x</v>
      </c>
      <c r="K62" s="206" t="str">
        <f>Calculations!AA49</f>
        <v>x</v>
      </c>
      <c r="L62" s="204">
        <f>IF('Time 1'!$AA$5=1,Calculations!AQ49,Calculations!AH49)</f>
        <v>0</v>
      </c>
      <c r="M62" s="205">
        <f>IF('Time 1'!$AA$5=1,Calculations!AR49,Calculations!AI49)</f>
        <v>0</v>
      </c>
      <c r="N62" s="207">
        <f>IF('Time 1'!$AA$5=1,Calculations!AS49,Calculations!AJ49)</f>
        <v>0</v>
      </c>
    </row>
    <row r="63" spans="2:14" s="5" customFormat="1" ht="13.5" customHeight="1" x14ac:dyDescent="0.2">
      <c r="B63" s="2">
        <v>44</v>
      </c>
      <c r="C63" s="204" t="str">
        <f>Calculations!S50</f>
        <v>end</v>
      </c>
      <c r="D63" s="204" t="str">
        <f>Calculations!T50</f>
        <v>end</v>
      </c>
      <c r="E63" s="204" t="str">
        <f>Calculations!U50</f>
        <v>end</v>
      </c>
      <c r="F63" s="204" t="str">
        <f>Calculations!V50</f>
        <v>end</v>
      </c>
      <c r="G63" s="204" t="str">
        <f>Calculations!W50</f>
        <v>end</v>
      </c>
      <c r="H63" s="204" t="str">
        <f>Calculations!X50</f>
        <v>end</v>
      </c>
      <c r="I63" s="204" t="str">
        <f>Calculations!Y50</f>
        <v>x</v>
      </c>
      <c r="J63" s="205" t="str">
        <f>Calculations!Z50</f>
        <v>x</v>
      </c>
      <c r="K63" s="206" t="str">
        <f>Calculations!AA50</f>
        <v>x</v>
      </c>
      <c r="L63" s="204">
        <f>IF('Time 1'!$AA$5=1,Calculations!AQ50,Calculations!AH50)</f>
        <v>0</v>
      </c>
      <c r="M63" s="205">
        <f>IF('Time 1'!$AA$5=1,Calculations!AR50,Calculations!AI50)</f>
        <v>0</v>
      </c>
      <c r="N63" s="207">
        <f>IF('Time 1'!$AA$5=1,Calculations!AS50,Calculations!AJ50)</f>
        <v>0</v>
      </c>
    </row>
    <row r="64" spans="2:14" s="5" customFormat="1" ht="13.5" customHeight="1" x14ac:dyDescent="0.2">
      <c r="B64" s="2">
        <v>45</v>
      </c>
      <c r="C64" s="204" t="str">
        <f>Calculations!S51</f>
        <v>end</v>
      </c>
      <c r="D64" s="204" t="str">
        <f>Calculations!T51</f>
        <v>end</v>
      </c>
      <c r="E64" s="204" t="str">
        <f>Calculations!U51</f>
        <v>end</v>
      </c>
      <c r="F64" s="204" t="str">
        <f>Calculations!V51</f>
        <v>end</v>
      </c>
      <c r="G64" s="204" t="str">
        <f>Calculations!W51</f>
        <v>end</v>
      </c>
      <c r="H64" s="204" t="str">
        <f>Calculations!X51</f>
        <v>end</v>
      </c>
      <c r="I64" s="204" t="str">
        <f>Calculations!Y51</f>
        <v>x</v>
      </c>
      <c r="J64" s="205" t="str">
        <f>Calculations!Z51</f>
        <v>x</v>
      </c>
      <c r="K64" s="206" t="str">
        <f>Calculations!AA51</f>
        <v>x</v>
      </c>
      <c r="L64" s="204">
        <f>IF('Time 1'!$AA$5=1,Calculations!AQ51,Calculations!AH51)</f>
        <v>0</v>
      </c>
      <c r="M64" s="205">
        <f>IF('Time 1'!$AA$5=1,Calculations!AR51,Calculations!AI51)</f>
        <v>0</v>
      </c>
      <c r="N64" s="207">
        <f>IF('Time 1'!$AA$5=1,Calculations!AS51,Calculations!AJ51)</f>
        <v>0</v>
      </c>
    </row>
    <row r="65" spans="2:22" s="5" customFormat="1" ht="13.5" customHeight="1" x14ac:dyDescent="0.2">
      <c r="B65" s="2">
        <v>46</v>
      </c>
      <c r="C65" s="204" t="str">
        <f>Calculations!S52</f>
        <v>end</v>
      </c>
      <c r="D65" s="204" t="str">
        <f>Calculations!T52</f>
        <v>end</v>
      </c>
      <c r="E65" s="204" t="str">
        <f>Calculations!U52</f>
        <v>end</v>
      </c>
      <c r="F65" s="204" t="str">
        <f>Calculations!V52</f>
        <v>end</v>
      </c>
      <c r="G65" s="204" t="str">
        <f>Calculations!W52</f>
        <v>end</v>
      </c>
      <c r="H65" s="204" t="str">
        <f>Calculations!X52</f>
        <v>end</v>
      </c>
      <c r="I65" s="204" t="str">
        <f>Calculations!Y52</f>
        <v>x</v>
      </c>
      <c r="J65" s="205" t="str">
        <f>Calculations!Z52</f>
        <v>x</v>
      </c>
      <c r="K65" s="206" t="str">
        <f>Calculations!AA52</f>
        <v>x</v>
      </c>
      <c r="L65" s="204">
        <f>IF('Time 1'!$AA$5=1,Calculations!AQ52,Calculations!AH52)</f>
        <v>0</v>
      </c>
      <c r="M65" s="205">
        <f>IF('Time 1'!$AA$5=1,Calculations!AR52,Calculations!AI52)</f>
        <v>0</v>
      </c>
      <c r="N65" s="207">
        <f>IF('Time 1'!$AA$5=1,Calculations!AS52,Calculations!AJ52)</f>
        <v>0</v>
      </c>
    </row>
    <row r="66" spans="2:22" s="5" customFormat="1" ht="13.5" customHeight="1" x14ac:dyDescent="0.2">
      <c r="B66" s="2">
        <v>47</v>
      </c>
      <c r="C66" s="204" t="str">
        <f>Calculations!S53</f>
        <v>end</v>
      </c>
      <c r="D66" s="204" t="str">
        <f>Calculations!T53</f>
        <v>end</v>
      </c>
      <c r="E66" s="204" t="str">
        <f>Calculations!U53</f>
        <v>end</v>
      </c>
      <c r="F66" s="204" t="str">
        <f>Calculations!V53</f>
        <v>end</v>
      </c>
      <c r="G66" s="204" t="str">
        <f>Calculations!W53</f>
        <v>end</v>
      </c>
      <c r="H66" s="204" t="str">
        <f>Calculations!X53</f>
        <v>end</v>
      </c>
      <c r="I66" s="204" t="str">
        <f>Calculations!Y53</f>
        <v>x</v>
      </c>
      <c r="J66" s="205" t="str">
        <f>Calculations!Z53</f>
        <v>x</v>
      </c>
      <c r="K66" s="206" t="str">
        <f>Calculations!AA53</f>
        <v>x</v>
      </c>
      <c r="L66" s="204">
        <f>IF('Time 1'!$AA$5=1,Calculations!AQ53,Calculations!AH53)</f>
        <v>0</v>
      </c>
      <c r="M66" s="205">
        <f>IF('Time 1'!$AA$5=1,Calculations!AR53,Calculations!AI53)</f>
        <v>0</v>
      </c>
      <c r="N66" s="207">
        <f>IF('Time 1'!$AA$5=1,Calculations!AS53,Calculations!AJ53)</f>
        <v>0</v>
      </c>
    </row>
    <row r="67" spans="2:22" s="5" customFormat="1" ht="13.5" customHeight="1" x14ac:dyDescent="0.2">
      <c r="B67" s="2">
        <v>48</v>
      </c>
      <c r="C67" s="204" t="str">
        <f>Calculations!S54</f>
        <v>end</v>
      </c>
      <c r="D67" s="204" t="str">
        <f>Calculations!T54</f>
        <v>end</v>
      </c>
      <c r="E67" s="204" t="str">
        <f>Calculations!U54</f>
        <v>end</v>
      </c>
      <c r="F67" s="204" t="str">
        <f>Calculations!V54</f>
        <v>end</v>
      </c>
      <c r="G67" s="204" t="str">
        <f>Calculations!W54</f>
        <v>end</v>
      </c>
      <c r="H67" s="204" t="str">
        <f>Calculations!X54</f>
        <v>end</v>
      </c>
      <c r="I67" s="204" t="str">
        <f>Calculations!Y54</f>
        <v>x</v>
      </c>
      <c r="J67" s="205" t="str">
        <f>Calculations!Z54</f>
        <v>x</v>
      </c>
      <c r="K67" s="206" t="str">
        <f>Calculations!AA54</f>
        <v>x</v>
      </c>
      <c r="L67" s="204">
        <f>IF('Time 1'!$AA$5=1,Calculations!AQ54,Calculations!AH54)</f>
        <v>0</v>
      </c>
      <c r="M67" s="205">
        <f>IF('Time 1'!$AA$5=1,Calculations!AR54,Calculations!AI54)</f>
        <v>0</v>
      </c>
      <c r="N67" s="207">
        <f>IF('Time 1'!$AA$5=1,Calculations!AS54,Calculations!AJ54)</f>
        <v>0</v>
      </c>
    </row>
    <row r="68" spans="2:22" s="5" customFormat="1" ht="13.5" customHeight="1" x14ac:dyDescent="0.2">
      <c r="B68" s="2">
        <v>49</v>
      </c>
      <c r="C68" s="204" t="str">
        <f>Calculations!S55</f>
        <v>end</v>
      </c>
      <c r="D68" s="204" t="str">
        <f>Calculations!T55</f>
        <v>end</v>
      </c>
      <c r="E68" s="204" t="str">
        <f>Calculations!U55</f>
        <v>end</v>
      </c>
      <c r="F68" s="204" t="str">
        <f>Calculations!V55</f>
        <v>end</v>
      </c>
      <c r="G68" s="204" t="str">
        <f>Calculations!W55</f>
        <v>end</v>
      </c>
      <c r="H68" s="204" t="str">
        <f>Calculations!X55</f>
        <v>end</v>
      </c>
      <c r="I68" s="204" t="str">
        <f>Calculations!Y55</f>
        <v>x</v>
      </c>
      <c r="J68" s="205" t="str">
        <f>Calculations!Z55</f>
        <v>x</v>
      </c>
      <c r="K68" s="206" t="str">
        <f>Calculations!AA55</f>
        <v>x</v>
      </c>
      <c r="L68" s="204">
        <f>IF('Time 1'!$AA$5=1,Calculations!AQ55,Calculations!AH55)</f>
        <v>0</v>
      </c>
      <c r="M68" s="205">
        <f>IF('Time 1'!$AA$5=1,Calculations!AR55,Calculations!AI55)</f>
        <v>0</v>
      </c>
      <c r="N68" s="207">
        <f>IF('Time 1'!$AA$5=1,Calculations!AS55,Calculations!AJ55)</f>
        <v>0</v>
      </c>
    </row>
    <row r="69" spans="2:22" s="5" customFormat="1" ht="13.5" customHeight="1" x14ac:dyDescent="0.2">
      <c r="B69" s="3">
        <v>50</v>
      </c>
      <c r="C69" s="240" t="str">
        <f>Calculations!S56</f>
        <v>end</v>
      </c>
      <c r="D69" s="240" t="str">
        <f>Calculations!T56</f>
        <v>end</v>
      </c>
      <c r="E69" s="240" t="str">
        <f>Calculations!U56</f>
        <v>end</v>
      </c>
      <c r="F69" s="240" t="str">
        <f>Calculations!V56</f>
        <v>end</v>
      </c>
      <c r="G69" s="240" t="str">
        <f>Calculations!W56</f>
        <v>end</v>
      </c>
      <c r="H69" s="240" t="str">
        <f>Calculations!X56</f>
        <v>end</v>
      </c>
      <c r="I69" s="240" t="str">
        <f>Calculations!Y56</f>
        <v>x</v>
      </c>
      <c r="J69" s="241" t="str">
        <f>Calculations!Z56</f>
        <v>x</v>
      </c>
      <c r="K69" s="242" t="str">
        <f>Calculations!AA56</f>
        <v>x</v>
      </c>
      <c r="L69" s="240">
        <f>IF('Time 1'!$AA$5=1,Calculations!AQ56,Calculations!AH56)</f>
        <v>0</v>
      </c>
      <c r="M69" s="241">
        <f>IF('Time 1'!$AA$5=1,Calculations!AR56,Calculations!AI56)</f>
        <v>0</v>
      </c>
      <c r="N69" s="243">
        <f>IF('Time 1'!$AA$5=1,Calculations!AS56,Calculations!AJ56)</f>
        <v>0</v>
      </c>
    </row>
    <row r="70" spans="2:22" s="5" customFormat="1" x14ac:dyDescent="0.2">
      <c r="P70" s="16"/>
      <c r="Q70" s="16"/>
      <c r="R70" s="16"/>
      <c r="S70" s="16"/>
      <c r="T70" s="16"/>
      <c r="U70" s="16"/>
      <c r="V70" s="16"/>
    </row>
    <row r="71" spans="2:22" s="7" customFormat="1" x14ac:dyDescent="0.2">
      <c r="P71" s="34"/>
      <c r="Q71" s="34"/>
      <c r="R71" s="34"/>
      <c r="S71" s="34"/>
      <c r="T71" s="34"/>
      <c r="U71" s="34"/>
      <c r="V71" s="34"/>
    </row>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28" customFormat="1" x14ac:dyDescent="0.2"/>
    <row r="103" s="28" customFormat="1" x14ac:dyDescent="0.2"/>
    <row r="104" s="28" customFormat="1" x14ac:dyDescent="0.2"/>
    <row r="105" s="28" customFormat="1" x14ac:dyDescent="0.2"/>
    <row r="106" s="28" customFormat="1" x14ac:dyDescent="0.2"/>
    <row r="107" s="28" customFormat="1" x14ac:dyDescent="0.2"/>
    <row r="108" s="28" customFormat="1" x14ac:dyDescent="0.2"/>
    <row r="109" s="28" customFormat="1" x14ac:dyDescent="0.2"/>
    <row r="110" s="28" customFormat="1" x14ac:dyDescent="0.2"/>
    <row r="111" s="28" customFormat="1" x14ac:dyDescent="0.2"/>
    <row r="112" s="28" customFormat="1" x14ac:dyDescent="0.2"/>
    <row r="113" s="28" customFormat="1" x14ac:dyDescent="0.2"/>
    <row r="114" s="28" customFormat="1" x14ac:dyDescent="0.2"/>
    <row r="115" s="28" customFormat="1" x14ac:dyDescent="0.2"/>
    <row r="116" s="28" customFormat="1" x14ac:dyDescent="0.2"/>
    <row r="117" s="28" customFormat="1" x14ac:dyDescent="0.2"/>
    <row r="118" s="28" customFormat="1" x14ac:dyDescent="0.2"/>
    <row r="119" s="28" customFormat="1" x14ac:dyDescent="0.2"/>
    <row r="120" s="28" customFormat="1" x14ac:dyDescent="0.2"/>
    <row r="121" s="28" customFormat="1" x14ac:dyDescent="0.2"/>
    <row r="122" s="28" customFormat="1" x14ac:dyDescent="0.2"/>
    <row r="123" s="28" customFormat="1" x14ac:dyDescent="0.2"/>
    <row r="124" s="28" customFormat="1" x14ac:dyDescent="0.2"/>
    <row r="125" s="28" customFormat="1" x14ac:dyDescent="0.2"/>
  </sheetData>
  <mergeCells count="35">
    <mergeCell ref="P18:V19"/>
    <mergeCell ref="B2:V2"/>
    <mergeCell ref="C6:J6"/>
    <mergeCell ref="M4:Q4"/>
    <mergeCell ref="M5:Q5"/>
    <mergeCell ref="M6:Q6"/>
    <mergeCell ref="Q10:V10"/>
    <mergeCell ref="C10:D10"/>
    <mergeCell ref="C18:E18"/>
    <mergeCell ref="F18:H18"/>
    <mergeCell ref="I18:K18"/>
    <mergeCell ref="L18:N18"/>
    <mergeCell ref="Q9:V9"/>
    <mergeCell ref="B17:W17"/>
    <mergeCell ref="C12:D12"/>
    <mergeCell ref="Q11:V11"/>
    <mergeCell ref="P26:V27"/>
    <mergeCell ref="Q28:R28"/>
    <mergeCell ref="S28:T28"/>
    <mergeCell ref="U28:V28"/>
    <mergeCell ref="Q20:R20"/>
    <mergeCell ref="S20:T20"/>
    <mergeCell ref="U20:V20"/>
    <mergeCell ref="C14:D14"/>
    <mergeCell ref="E10:F10"/>
    <mergeCell ref="E12:F12"/>
    <mergeCell ref="E14:F14"/>
    <mergeCell ref="E9:F9"/>
    <mergeCell ref="B1:V1"/>
    <mergeCell ref="C4:J4"/>
    <mergeCell ref="C5:J5"/>
    <mergeCell ref="Q13:U13"/>
    <mergeCell ref="C3:S3"/>
    <mergeCell ref="Q12:V12"/>
    <mergeCell ref="C9:D9"/>
  </mergeCells>
  <phoneticPr fontId="0" type="noConversion"/>
  <pageMargins left="0.75" right="0.75" top="1" bottom="1" header="0.5" footer="0.5"/>
  <pageSetup orientation="portrait" horizontalDpi="4294967293"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W110"/>
  <sheetViews>
    <sheetView zoomScale="75" workbookViewId="0">
      <selection activeCell="AE15" sqref="AE15"/>
    </sheetView>
  </sheetViews>
  <sheetFormatPr defaultRowHeight="12.75" x14ac:dyDescent="0.2"/>
  <cols>
    <col min="1" max="1" width="5.5703125" style="105" customWidth="1"/>
    <col min="2" max="2" width="6.140625" style="105" customWidth="1"/>
    <col min="3" max="3" width="9.140625" style="105"/>
    <col min="4" max="4" width="16.85546875" style="105" customWidth="1"/>
    <col min="5" max="8" width="9.140625" style="105"/>
    <col min="9" max="9" width="16.42578125" style="105" customWidth="1"/>
    <col min="10" max="10" width="11.5703125" style="105" customWidth="1"/>
    <col min="11" max="11" width="16.42578125" style="105" customWidth="1"/>
    <col min="12" max="16" width="9.140625" style="105"/>
    <col min="17" max="17" width="9.140625" style="97"/>
    <col min="18" max="18" width="9.140625" style="105"/>
    <col min="19" max="26" width="5.7109375" style="111" customWidth="1"/>
    <col min="27" max="27" width="6" style="111" bestFit="1" customWidth="1"/>
    <col min="28" max="28" width="3.5703125" style="105" bestFit="1" customWidth="1"/>
    <col min="29" max="29" width="4.7109375" style="105" bestFit="1" customWidth="1"/>
    <col min="30" max="30" width="6" style="105" bestFit="1" customWidth="1"/>
    <col min="31" max="32" width="4.7109375" style="105" bestFit="1" customWidth="1"/>
    <col min="33" max="33" width="6" style="105" bestFit="1" customWidth="1"/>
    <col min="34" max="35" width="5.7109375" style="105" customWidth="1"/>
    <col min="36" max="36" width="8.5703125" style="105" bestFit="1" customWidth="1"/>
    <col min="37" max="38" width="3.5703125" style="105" bestFit="1" customWidth="1"/>
    <col min="39" max="39" width="6" style="105" bestFit="1" customWidth="1"/>
    <col min="40" max="41" width="4.7109375" style="97" bestFit="1" customWidth="1"/>
    <col min="42" max="42" width="6" style="97" bestFit="1" customWidth="1"/>
    <col min="43" max="43" width="6" style="97" customWidth="1"/>
    <col min="44" max="44" width="6.85546875" style="97" customWidth="1"/>
    <col min="45" max="45" width="6.7109375" style="97" customWidth="1"/>
    <col min="46" max="46" width="8.140625" style="97" hidden="1" customWidth="1"/>
    <col min="47" max="47" width="6.5703125" style="97" hidden="1" customWidth="1"/>
    <col min="48" max="48" width="6.140625" style="97" hidden="1" customWidth="1"/>
    <col min="49" max="51" width="9.140625" style="97"/>
    <col min="52" max="52" width="18.42578125" style="105" customWidth="1"/>
    <col min="53" max="53" width="12.85546875" style="105" customWidth="1"/>
    <col min="54" max="54" width="10.42578125" style="105" customWidth="1"/>
    <col min="55" max="56" width="9.140625" style="105"/>
    <col min="57" max="57" width="11.5703125" style="105" customWidth="1"/>
    <col min="58" max="65" width="9.140625" style="105"/>
    <col min="66" max="70" width="9.140625" style="105" hidden="1" customWidth="1"/>
    <col min="71" max="71" width="9.140625" style="105"/>
    <col min="72" max="75" width="9.140625" style="99"/>
    <col min="76" max="16384" width="9.140625" style="105"/>
  </cols>
  <sheetData>
    <row r="1" spans="1:75" s="97" customFormat="1" x14ac:dyDescent="0.2">
      <c r="A1" s="96"/>
      <c r="B1" s="96"/>
      <c r="C1" s="96"/>
      <c r="D1" s="96"/>
      <c r="E1" s="96"/>
      <c r="F1" s="96"/>
      <c r="G1" s="96"/>
      <c r="H1" s="96"/>
      <c r="I1" s="96"/>
      <c r="J1" s="96"/>
      <c r="K1" s="96"/>
      <c r="L1" s="96"/>
      <c r="M1" s="96"/>
      <c r="N1" s="96"/>
      <c r="O1" s="96"/>
      <c r="P1" s="96"/>
      <c r="S1" s="98"/>
      <c r="T1" s="98"/>
      <c r="U1" s="98"/>
      <c r="V1" s="98"/>
      <c r="W1" s="98"/>
      <c r="X1" s="98"/>
      <c r="Y1" s="98"/>
      <c r="Z1" s="98"/>
      <c r="AA1" s="98"/>
      <c r="AZ1" s="342" t="s">
        <v>85</v>
      </c>
      <c r="BA1" s="342"/>
      <c r="BB1" s="342"/>
      <c r="BC1" s="342"/>
      <c r="BD1" s="342"/>
      <c r="BE1" s="342"/>
      <c r="BF1" s="342"/>
      <c r="BG1" s="342"/>
      <c r="BH1" s="342"/>
      <c r="BI1" s="342"/>
      <c r="BJ1" s="96"/>
      <c r="BK1" s="96"/>
      <c r="BL1" s="96"/>
      <c r="BM1" s="96"/>
      <c r="BN1" s="96"/>
      <c r="BO1" s="96"/>
      <c r="BP1" s="96"/>
      <c r="BQ1" s="96"/>
      <c r="BR1" s="96"/>
      <c r="BS1" s="96"/>
      <c r="BT1" s="99"/>
      <c r="BU1" s="99"/>
      <c r="BV1" s="99"/>
      <c r="BW1" s="99"/>
    </row>
    <row r="2" spans="1:75" s="97" customFormat="1" x14ac:dyDescent="0.2">
      <c r="A2" s="338" t="s">
        <v>138</v>
      </c>
      <c r="B2" s="338"/>
      <c r="C2" s="338"/>
      <c r="D2" s="338"/>
      <c r="E2" s="338"/>
      <c r="F2" s="338"/>
      <c r="G2" s="338"/>
      <c r="H2" s="338"/>
      <c r="I2" s="338"/>
      <c r="J2" s="338"/>
      <c r="K2" s="338"/>
      <c r="L2" s="338"/>
      <c r="M2" s="338"/>
      <c r="N2" s="338"/>
      <c r="O2" s="100"/>
      <c r="P2" s="100"/>
      <c r="S2" s="98"/>
      <c r="T2" s="98"/>
      <c r="U2" s="98"/>
      <c r="V2" s="98"/>
      <c r="W2" s="98"/>
      <c r="X2" s="98"/>
      <c r="Y2" s="98"/>
      <c r="Z2" s="98"/>
      <c r="AA2" s="98"/>
      <c r="AZ2" s="101"/>
      <c r="BA2" s="102" t="s">
        <v>9</v>
      </c>
      <c r="BB2" s="101"/>
      <c r="BC2" s="101"/>
      <c r="BD2" s="101"/>
      <c r="BE2" s="101"/>
      <c r="BF2" s="101"/>
      <c r="BG2" s="101"/>
      <c r="BH2" s="101"/>
      <c r="BI2" s="101"/>
      <c r="BJ2" s="101"/>
      <c r="BK2" s="101"/>
      <c r="BL2" s="101"/>
      <c r="BM2" s="101"/>
      <c r="BN2" s="101"/>
      <c r="BO2" s="101"/>
      <c r="BP2" s="101"/>
      <c r="BQ2" s="101"/>
      <c r="BR2" s="101"/>
      <c r="BS2" s="101"/>
      <c r="BT2" s="322" t="s">
        <v>89</v>
      </c>
      <c r="BU2" s="322"/>
      <c r="BV2" s="322"/>
      <c r="BW2" s="322"/>
    </row>
    <row r="3" spans="1:75" s="97" customFormat="1" x14ac:dyDescent="0.2">
      <c r="A3" s="331" t="s">
        <v>75</v>
      </c>
      <c r="B3" s="331"/>
      <c r="C3" s="331"/>
      <c r="D3" s="331"/>
      <c r="E3" s="331"/>
      <c r="F3" s="331"/>
      <c r="G3" s="331"/>
      <c r="H3" s="331"/>
      <c r="I3" s="331"/>
      <c r="J3" s="331"/>
      <c r="K3" s="331"/>
      <c r="L3" s="100"/>
      <c r="M3" s="100"/>
      <c r="N3" s="100"/>
      <c r="O3" s="100"/>
      <c r="P3" s="100"/>
      <c r="R3" s="363" t="s">
        <v>86</v>
      </c>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Z3" s="101"/>
      <c r="BA3" s="101" t="s">
        <v>8</v>
      </c>
      <c r="BB3" s="101"/>
      <c r="BC3" s="101"/>
      <c r="BD3" s="101"/>
      <c r="BE3" s="101"/>
      <c r="BF3" s="101"/>
      <c r="BG3" s="101"/>
      <c r="BH3" s="101"/>
      <c r="BI3" s="101"/>
      <c r="BJ3" s="101"/>
      <c r="BK3" s="101"/>
      <c r="BL3" s="101"/>
      <c r="BM3" s="101"/>
      <c r="BN3" s="101"/>
      <c r="BO3" s="101"/>
      <c r="BP3" s="101"/>
      <c r="BQ3" s="101"/>
      <c r="BR3" s="101"/>
      <c r="BS3" s="101"/>
      <c r="BT3" s="99"/>
      <c r="BU3" s="99"/>
      <c r="BV3" s="99"/>
      <c r="BW3" s="99"/>
    </row>
    <row r="4" spans="1:75" s="97" customFormat="1" ht="28.5" customHeight="1" x14ac:dyDescent="0.2">
      <c r="A4" s="103"/>
      <c r="B4" s="100"/>
      <c r="C4" s="100"/>
      <c r="D4" s="100"/>
      <c r="E4" s="100"/>
      <c r="F4" s="100"/>
      <c r="G4" s="100"/>
      <c r="H4" s="100"/>
      <c r="I4" s="100"/>
      <c r="J4" s="100"/>
      <c r="K4" s="96"/>
      <c r="L4" s="100"/>
      <c r="M4" s="100"/>
      <c r="N4" s="100"/>
      <c r="O4" s="100"/>
      <c r="P4" s="100"/>
      <c r="R4" s="378" t="s">
        <v>88</v>
      </c>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171"/>
      <c r="AZ4" s="101"/>
      <c r="BA4" s="343" t="s">
        <v>3</v>
      </c>
      <c r="BB4" s="346" t="s">
        <v>2</v>
      </c>
      <c r="BC4" s="347"/>
      <c r="BD4" s="347"/>
      <c r="BE4" s="348"/>
      <c r="BF4" s="101"/>
      <c r="BG4" s="354" t="s">
        <v>10</v>
      </c>
      <c r="BH4" s="359" t="s">
        <v>2</v>
      </c>
      <c r="BI4" s="359"/>
      <c r="BJ4" s="359"/>
      <c r="BK4" s="359"/>
      <c r="BL4" s="359"/>
      <c r="BM4" s="101"/>
      <c r="BN4" s="172" t="s">
        <v>118</v>
      </c>
      <c r="BO4" s="104" t="s">
        <v>119</v>
      </c>
      <c r="BP4" s="104" t="str">
        <f>IF(E36="no",BO9,IF(E35&gt;0,BN8,BN9))</f>
        <v>The chance that the z ratio would be bigger than</v>
      </c>
      <c r="BQ4" s="105" t="str">
        <f>IF(F36="no",BO9,IF(F35&gt;0,BN8,BN9))</f>
        <v>The chance that the z ratio would be bigger than</v>
      </c>
      <c r="BR4" s="105" t="str">
        <f>IF(G36="no",BO9,IF(G35&gt;0,BN8,BN9))</f>
        <v>The chance that the z ratio would be bigger than</v>
      </c>
      <c r="BS4" s="101"/>
      <c r="BT4" s="99"/>
      <c r="BU4" s="99"/>
      <c r="BV4" s="99"/>
      <c r="BW4" s="99"/>
    </row>
    <row r="5" spans="1:75" s="111" customFormat="1" ht="36.75" customHeight="1" x14ac:dyDescent="0.2">
      <c r="A5" s="409" t="s">
        <v>53</v>
      </c>
      <c r="B5" s="410"/>
      <c r="C5" s="351"/>
      <c r="D5" s="352"/>
      <c r="E5" s="106" t="s">
        <v>41</v>
      </c>
      <c r="F5" s="106" t="s">
        <v>40</v>
      </c>
      <c r="G5" s="107" t="s">
        <v>50</v>
      </c>
      <c r="H5" s="100"/>
      <c r="I5" s="108"/>
      <c r="J5" s="404" t="s">
        <v>123</v>
      </c>
      <c r="K5" s="404"/>
      <c r="L5" s="230"/>
      <c r="M5" s="100"/>
      <c r="N5" s="100"/>
      <c r="O5" s="100"/>
      <c r="P5" s="100"/>
      <c r="Q5" s="98"/>
      <c r="R5" s="109"/>
      <c r="S5" s="372" t="s">
        <v>28</v>
      </c>
      <c r="T5" s="373"/>
      <c r="U5" s="374"/>
      <c r="V5" s="375" t="s">
        <v>29</v>
      </c>
      <c r="W5" s="376"/>
      <c r="X5" s="377"/>
      <c r="Y5" s="356" t="s">
        <v>30</v>
      </c>
      <c r="Z5" s="357"/>
      <c r="AA5" s="358"/>
      <c r="AB5" s="364" t="s">
        <v>31</v>
      </c>
      <c r="AC5" s="365"/>
      <c r="AD5" s="366"/>
      <c r="AE5" s="364" t="s">
        <v>32</v>
      </c>
      <c r="AF5" s="365"/>
      <c r="AG5" s="366"/>
      <c r="AH5" s="369" t="s">
        <v>142</v>
      </c>
      <c r="AI5" s="370"/>
      <c r="AJ5" s="371"/>
      <c r="AK5" s="367" t="s">
        <v>33</v>
      </c>
      <c r="AL5" s="368"/>
      <c r="AM5" s="368"/>
      <c r="AN5" s="379" t="s">
        <v>143</v>
      </c>
      <c r="AO5" s="380"/>
      <c r="AP5" s="381"/>
      <c r="AQ5" s="379" t="s">
        <v>126</v>
      </c>
      <c r="AR5" s="380"/>
      <c r="AS5" s="381"/>
      <c r="AT5" s="379" t="s">
        <v>127</v>
      </c>
      <c r="AU5" s="380"/>
      <c r="AV5" s="381"/>
      <c r="AW5" s="98"/>
      <c r="AX5" s="98"/>
      <c r="AY5" s="98"/>
      <c r="AZ5" s="101"/>
      <c r="BA5" s="344"/>
      <c r="BB5" s="346" t="s">
        <v>4</v>
      </c>
      <c r="BC5" s="347"/>
      <c r="BD5" s="347"/>
      <c r="BE5" s="348"/>
      <c r="BF5" s="101"/>
      <c r="BG5" s="355"/>
      <c r="BH5" s="359" t="s">
        <v>4</v>
      </c>
      <c r="BI5" s="359"/>
      <c r="BJ5" s="359"/>
      <c r="BK5" s="359"/>
      <c r="BL5" s="359"/>
      <c r="BM5" s="101"/>
      <c r="BN5" s="172" t="s">
        <v>117</v>
      </c>
      <c r="BO5" s="104" t="s">
        <v>120</v>
      </c>
      <c r="BP5" s="110" t="str">
        <f>IF(E39="yes",BN7,IF(E38="yes",BN6,IF(E37="yes",BN5,BN4)))</f>
        <v>1.96 is 5% (p=0.05), the test IS statistically significant</v>
      </c>
      <c r="BQ5" s="105" t="str">
        <f>IF(F39="yes",BN7,IF(F38="yes",BN6,IF(F37="yes",BN5,BN4)))</f>
        <v>1.96 is 5% (p=0.05), the test IS statistically significant</v>
      </c>
      <c r="BR5" s="105" t="str">
        <f>IF(G39="yes",BN7,IF(G38="yes",BN6,IF(G37="yes",BN5,BN4)))</f>
        <v>1.96 is 5% (p=0.05), the test IS statistically significant</v>
      </c>
      <c r="BS5" s="101"/>
      <c r="BT5" s="99"/>
      <c r="BU5" s="99"/>
      <c r="BV5" s="99"/>
      <c r="BW5" s="99"/>
    </row>
    <row r="6" spans="1:75" ht="40.5" customHeight="1" x14ac:dyDescent="0.2">
      <c r="A6" s="411"/>
      <c r="B6" s="412"/>
      <c r="C6" s="340" t="s">
        <v>55</v>
      </c>
      <c r="D6" s="341"/>
      <c r="E6" s="121">
        <f>IF('Time 1'!$AA$5=1, AQ66,AH66)</f>
        <v>0</v>
      </c>
      <c r="F6" s="121">
        <f>IF('Time 1'!$AA$5=1, AR66,AI66)</f>
        <v>0</v>
      </c>
      <c r="G6" s="223">
        <f>IF('Time 1'!$AA$5=1, AS66,AJ66)</f>
        <v>0</v>
      </c>
      <c r="H6" s="100"/>
      <c r="I6" s="108"/>
      <c r="J6" s="379" t="str">
        <f>IF('Time 1'!AA5=1, "Calculations for more than 30 cases", "Calculations for 30 cases or less")</f>
        <v>Calculations for 30 cases or less</v>
      </c>
      <c r="K6" s="381"/>
      <c r="L6" s="96"/>
      <c r="M6" s="96"/>
      <c r="N6" s="96"/>
      <c r="O6" s="100"/>
      <c r="P6" s="100"/>
      <c r="R6" s="115" t="s">
        <v>0</v>
      </c>
      <c r="S6" s="116" t="s">
        <v>23</v>
      </c>
      <c r="T6" s="116" t="s">
        <v>24</v>
      </c>
      <c r="U6" s="116" t="s">
        <v>87</v>
      </c>
      <c r="V6" s="117" t="s">
        <v>23</v>
      </c>
      <c r="W6" s="117" t="s">
        <v>24</v>
      </c>
      <c r="X6" s="117" t="s">
        <v>87</v>
      </c>
      <c r="Y6" s="118" t="s">
        <v>23</v>
      </c>
      <c r="Z6" s="118" t="s">
        <v>24</v>
      </c>
      <c r="AA6" s="118" t="s">
        <v>87</v>
      </c>
      <c r="AB6" s="119" t="s">
        <v>23</v>
      </c>
      <c r="AC6" s="119" t="s">
        <v>24</v>
      </c>
      <c r="AD6" s="119" t="s">
        <v>87</v>
      </c>
      <c r="AE6" s="119" t="s">
        <v>23</v>
      </c>
      <c r="AF6" s="119" t="s">
        <v>24</v>
      </c>
      <c r="AG6" s="119" t="s">
        <v>87</v>
      </c>
      <c r="AH6" s="118" t="s">
        <v>23</v>
      </c>
      <c r="AI6" s="118" t="s">
        <v>24</v>
      </c>
      <c r="AJ6" s="118" t="s">
        <v>87</v>
      </c>
      <c r="AK6" s="119" t="s">
        <v>23</v>
      </c>
      <c r="AL6" s="119" t="s">
        <v>24</v>
      </c>
      <c r="AM6" s="119" t="s">
        <v>27</v>
      </c>
      <c r="AN6" s="119" t="s">
        <v>23</v>
      </c>
      <c r="AO6" s="119" t="s">
        <v>24</v>
      </c>
      <c r="AP6" s="119" t="s">
        <v>87</v>
      </c>
      <c r="AQ6" s="118" t="s">
        <v>23</v>
      </c>
      <c r="AR6" s="118" t="s">
        <v>24</v>
      </c>
      <c r="AS6" s="118" t="s">
        <v>87</v>
      </c>
      <c r="AT6" s="119" t="s">
        <v>23</v>
      </c>
      <c r="AU6" s="119" t="s">
        <v>24</v>
      </c>
      <c r="AV6" s="119" t="s">
        <v>87</v>
      </c>
      <c r="AZ6" s="101"/>
      <c r="BA6" s="344"/>
      <c r="BB6" s="173">
        <v>0.05</v>
      </c>
      <c r="BC6" s="173">
        <v>2.5000000000000001E-2</v>
      </c>
      <c r="BD6" s="173">
        <v>0.01</v>
      </c>
      <c r="BE6" s="173">
        <v>5.0000000000000001E-3</v>
      </c>
      <c r="BF6" s="101"/>
      <c r="BG6" s="344"/>
      <c r="BH6" s="174">
        <v>0.05</v>
      </c>
      <c r="BI6" s="174">
        <v>2.5000000000000001E-2</v>
      </c>
      <c r="BJ6" s="174">
        <v>0.01</v>
      </c>
      <c r="BK6" s="175">
        <v>5.0000000000000001E-3</v>
      </c>
      <c r="BL6" s="120">
        <v>5.0000000000000001E-4</v>
      </c>
      <c r="BM6" s="101"/>
      <c r="BN6" s="172" t="s">
        <v>116</v>
      </c>
      <c r="BO6" s="104" t="s">
        <v>121</v>
      </c>
      <c r="BP6" s="110" t="str">
        <f>IF(E39="yes",BO7,IF(E38="yes",BO6,IF(E37="yes",BO5,BO4)))</f>
        <v xml:space="preserve"> -1.96 is 5% (p=0.05), the test IS statistically significant</v>
      </c>
      <c r="BQ6" s="105" t="str">
        <f>IF(F39="yes",BO7,IF(F38="yes",BO6,IF(F37="yes",BO5,BO4)))</f>
        <v xml:space="preserve"> -1.96 is 5% (p=0.05), the test IS statistically significant</v>
      </c>
      <c r="BR6" s="105" t="str">
        <f>IF(G39="yes",BO7,IF(G38="yes",BO6,IF(G37="yes",BO5,BO4)))</f>
        <v xml:space="preserve"> -1.96 is 5% (p=0.05), the test IS statistically significant</v>
      </c>
      <c r="BS6" s="101"/>
    </row>
    <row r="7" spans="1:75" ht="12.75" customHeight="1" x14ac:dyDescent="0.2">
      <c r="A7" s="411"/>
      <c r="B7" s="412"/>
      <c r="C7" s="340" t="s">
        <v>56</v>
      </c>
      <c r="D7" s="341"/>
      <c r="E7" s="121">
        <f>IF('Time 1'!$AA$5=1, AQ69,AH69)</f>
        <v>0</v>
      </c>
      <c r="F7" s="121">
        <f>IF('Time 1'!$AA$5=1, AR69,AI69)</f>
        <v>0</v>
      </c>
      <c r="G7" s="223">
        <f>IF('Time 1'!$AA$5=1, AS69,AJ69)</f>
        <v>0</v>
      </c>
      <c r="H7" s="100"/>
      <c r="I7" s="222"/>
      <c r="J7" s="222"/>
      <c r="K7" s="100"/>
      <c r="L7" s="185"/>
      <c r="M7" s="100"/>
      <c r="N7" s="100"/>
      <c r="O7" s="100"/>
      <c r="P7" s="100"/>
      <c r="R7" s="122">
        <v>1</v>
      </c>
      <c r="S7" s="123" t="str">
        <f>'Time 1'!U6</f>
        <v>end</v>
      </c>
      <c r="T7" s="123" t="str">
        <f>'Time 1'!V6</f>
        <v>end</v>
      </c>
      <c r="U7" s="123" t="str">
        <f>'Time 1'!W6</f>
        <v>end</v>
      </c>
      <c r="V7" s="123" t="str">
        <f>'Time 2'!U6</f>
        <v>end</v>
      </c>
      <c r="W7" s="123" t="str">
        <f>'Time 2'!V6</f>
        <v>end</v>
      </c>
      <c r="X7" s="123" t="str">
        <f>'Time 2'!W6</f>
        <v>end</v>
      </c>
      <c r="Y7" s="124" t="str">
        <f>IF(S7="END","x",IF(V7-S7=0,"x",V7-S7))</f>
        <v>x</v>
      </c>
      <c r="Z7" s="124" t="str">
        <f>IF(T7="END","x",IF(W7-T7=0,"x",W7-T7))</f>
        <v>x</v>
      </c>
      <c r="AA7" s="124" t="str">
        <f>IF(U7="END","x",IF(X7-U7=0,"x",X7-U7))</f>
        <v>x</v>
      </c>
      <c r="AB7" s="125" t="str">
        <f>IF(Y7="x",Y7,IF(S7&gt;V7,S7-V7,V7-S7))</f>
        <v>x</v>
      </c>
      <c r="AC7" s="125" t="str">
        <f>IF(Z7="x",Z7,IF(T7&gt;W7,T7-W7,W7-T7))</f>
        <v>x</v>
      </c>
      <c r="AD7" s="125" t="str">
        <f>IF(AA7="x",AA7,IF(U7&gt;X7,U7-X7,X7-U7))</f>
        <v>x</v>
      </c>
      <c r="AE7" s="126" t="str">
        <f t="shared" ref="AE7:AE36" si="0">IF(AB7="x",AB7,IF(COUNTIF($AB$7:$AB$36,AB7)&gt;1,((RANK(AB7,$AB$7:$AB$36,1))+(COUNT($AB$7:$AB$36)+1-RANK($AB7,$AB$7:$AB$36,0)-RANK($AB7,$AB$7:$AB$36,1))/2), RANK(AB7,$AB$7:$AB$36,1)))</f>
        <v>x</v>
      </c>
      <c r="AF7" s="126" t="str">
        <f>IF(AC7="x",AC7,IF(COUNTIF($AC$7:$AC$36,AC7)&gt;1,((RANK(AC7,$AC$7:$AC$36,1))+(COUNT($AC$7:$AC$36)+1-RANK($AC7,$AC$7:$AC$36,0)-RANK($AC7,$AC$7:$AC$36,1))/2), RANK(AC7,$AC$7:$AC$36,1)))</f>
        <v>x</v>
      </c>
      <c r="AG7" s="126" t="str">
        <f>IF(AD7="x",AD7,IF(COUNTIF($AD$7:$AD$36,AD7)&gt;1,((RANK(AD7,$AD$7:$AD$36,1))+(COUNT($AD$7:$AD$36)+1-RANK($AD7,$AD$7:$AD$36,0)-RANK($AD7,$AD$7:$AD$36,1))/2), RANK(AD7,$AD$7:$AD$36,1)))</f>
        <v>x</v>
      </c>
      <c r="AH7" s="127" t="str">
        <f>IF('Time 1'!$AA$5=1,"", IF(Y7&lt;0, AE7-(2*AE7),AE7))</f>
        <v>x</v>
      </c>
      <c r="AI7" s="127" t="str">
        <f xml:space="preserve"> IF('Time 1'!$AA$5=1,"",IF(Z7&lt;0, AF7-(2*AF7),AF7))</f>
        <v>x</v>
      </c>
      <c r="AJ7" s="127" t="str">
        <f xml:space="preserve"> IF('Time 1'!$AA$5=1,"",IF(AA7&lt;0, AG7-(2*AG7),AG7))</f>
        <v>x</v>
      </c>
      <c r="AK7" s="128" t="str">
        <f>IF(S7="end","",IF('Time 1'!$AA$5=1,"",IF(AE7="x",AE7,IF(AH7&gt;0,1,2))))</f>
        <v/>
      </c>
      <c r="AL7" s="128" t="str">
        <f>IF(T7="end","",IF('Time 1'!$AA$5=1,"",IF(AF7="x",AF7,IF(AI7&gt;0,1,2))))</f>
        <v/>
      </c>
      <c r="AM7" s="122" t="str">
        <f>IF(U7="end","",IF('Time 1'!$AA$5=1,"",IF(AG7="x",AG7,IF(AJ7&gt;0,1,2))))</f>
        <v/>
      </c>
      <c r="AN7" s="186" t="str">
        <f>IF(AB7="x",AB7,IF(COUNTIF($AB$7:$AB$56,AB7)&gt;1,((RANK(AB7,$AB$7:$AB56,1))+(COUNT($AB$7:$AB56)+1-RANK($AB7,$AB$7:$AB$56,0)-RANK($AB7,$AB$7:$AB$56,1))/2),RANK(AB7,$AB$7:$AB$56,1)))</f>
        <v>x</v>
      </c>
      <c r="AO7" s="187" t="str">
        <f>IF(AC7="x",AC7,IF(COUNTIF($AC$7:$AC$56,AC7)&gt;1,((RANK(AC7,$AC$7:$AC56,1))+(COUNT($AC$7:$AC56)+1-RANK($AC7,$AC$7:$AC$56,0)-RANK($AC7,$AC$7:$AC$56,1))/2),RANK(AC7,$AC$7:$AC$56,1)))</f>
        <v>x</v>
      </c>
      <c r="AP7" s="188" t="str">
        <f>IF(AD7="x",AD7,IF(COUNTIF($AD$7:$AD$56,AD7)&gt;1,((RANK(AD7,$AD$7:$AD56,1))+(COUNT($AD$7:$AD56)+1-RANK($AD7,$AD$7:$AD$56,0)-RANK($AD7,$AD$7:$AD$56,1))/2),RANK(AD7,$AD$7:$AD$56,1)))</f>
        <v>x</v>
      </c>
      <c r="AQ7" s="127" t="str">
        <f>IF(Y7&lt;0,AN7-(2*AN7),AN7)</f>
        <v>x</v>
      </c>
      <c r="AR7" s="127" t="str">
        <f>IF(Z7&lt;0,AO7-(2*AO7),AO7)</f>
        <v>x</v>
      </c>
      <c r="AS7" s="127" t="str">
        <f>IF(AA7&lt;0,AP7-(2*AP7),AP7)</f>
        <v>x</v>
      </c>
      <c r="AT7" s="208" t="str">
        <f>IF(S7="end","",IF(AN7="x",AN7,IF(AQ7&gt;0,1,2)))</f>
        <v/>
      </c>
      <c r="AU7" s="209" t="str">
        <f>IF(T7="end","",IF(AO7="x",AO7,IF(AR7&gt;0,1,2)))</f>
        <v/>
      </c>
      <c r="AV7" s="210" t="str">
        <f>IF(U7="end","",IF(AP7="x",AP7,IF(AS7&gt;0,1,2)))</f>
        <v/>
      </c>
      <c r="AZ7" s="101"/>
      <c r="BA7" s="345"/>
      <c r="BB7" s="346" t="s">
        <v>5</v>
      </c>
      <c r="BC7" s="347"/>
      <c r="BD7" s="347"/>
      <c r="BE7" s="348"/>
      <c r="BF7" s="101"/>
      <c r="BG7" s="344"/>
      <c r="BH7" s="360" t="s">
        <v>5</v>
      </c>
      <c r="BI7" s="361"/>
      <c r="BJ7" s="361"/>
      <c r="BK7" s="361"/>
      <c r="BL7" s="362"/>
      <c r="BM7" s="101"/>
      <c r="BN7" s="104" t="s">
        <v>115</v>
      </c>
      <c r="BO7" s="104" t="s">
        <v>122</v>
      </c>
      <c r="BP7" s="172"/>
      <c r="BQ7" s="110"/>
      <c r="BR7" s="105" t="s">
        <v>146</v>
      </c>
      <c r="BS7" s="101"/>
    </row>
    <row r="8" spans="1:75" ht="15.75" x14ac:dyDescent="0.3">
      <c r="A8" s="411"/>
      <c r="B8" s="412"/>
      <c r="C8" s="140" t="s">
        <v>44</v>
      </c>
      <c r="D8" s="129"/>
      <c r="E8" s="121">
        <f>IF('Time 1'!$AA$5=1, AQ64,AH64)</f>
        <v>0</v>
      </c>
      <c r="F8" s="121">
        <f>IF('Time 1'!$AA$5=1, AR64,AI64)</f>
        <v>0</v>
      </c>
      <c r="G8" s="223">
        <f>IF('Time 1'!$AA$5=1, AS64,AJ64)</f>
        <v>0</v>
      </c>
      <c r="H8" s="100"/>
      <c r="I8" s="222"/>
      <c r="J8" s="222"/>
      <c r="K8" s="100"/>
      <c r="L8" s="100"/>
      <c r="M8" s="100"/>
      <c r="N8" s="100"/>
      <c r="O8" s="100"/>
      <c r="P8" s="100"/>
      <c r="R8" s="122">
        <v>2</v>
      </c>
      <c r="S8" s="123" t="str">
        <f>'Time 1'!U7</f>
        <v>end</v>
      </c>
      <c r="T8" s="123" t="str">
        <f>'Time 1'!V7</f>
        <v>end</v>
      </c>
      <c r="U8" s="123" t="str">
        <f>'Time 1'!W7</f>
        <v>end</v>
      </c>
      <c r="V8" s="123" t="str">
        <f>'Time 2'!U7</f>
        <v>end</v>
      </c>
      <c r="W8" s="123" t="str">
        <f>'Time 2'!V7</f>
        <v>end</v>
      </c>
      <c r="X8" s="123" t="str">
        <f>'Time 2'!W7</f>
        <v>end</v>
      </c>
      <c r="Y8" s="124" t="str">
        <f t="shared" ref="Y8:Y36" si="1">IF(S8="END","x",IF(V8-S8=0,"x",V8-S8))</f>
        <v>x</v>
      </c>
      <c r="Z8" s="124" t="str">
        <f t="shared" ref="Z8:Z36" si="2">IF(T8="END","x",IF(W8-T8=0,"x",W8-T8))</f>
        <v>x</v>
      </c>
      <c r="AA8" s="124" t="str">
        <f t="shared" ref="AA8:AA36" si="3">IF(U8="END","x",IF(X8-U8=0,"x",X8-U8))</f>
        <v>x</v>
      </c>
      <c r="AB8" s="125" t="str">
        <f t="shared" ref="AB8:AB36" si="4">IF(Y8="x",Y8,IF(S8&gt;V8,S8-V8,V8-S8))</f>
        <v>x</v>
      </c>
      <c r="AC8" s="125" t="str">
        <f t="shared" ref="AC8:AC36" si="5">IF(Z8="x",Z8,IF(T8&gt;W8,T8-W8,W8-T8))</f>
        <v>x</v>
      </c>
      <c r="AD8" s="125" t="str">
        <f t="shared" ref="AD8:AD36" si="6">IF(AA8="x",AA8,IF(U8&gt;X8,U8-X8,X8-U8))</f>
        <v>x</v>
      </c>
      <c r="AE8" s="126" t="str">
        <f t="shared" si="0"/>
        <v>x</v>
      </c>
      <c r="AF8" s="126" t="str">
        <f t="shared" ref="AF8:AF36" si="7">IF(AC8="x",AC8,IF(COUNTIF($AC$7:$AC$36,AC8)&gt;1,((RANK(AC8,$AC$7:$AC$36,1))+(COUNT($AC$7:$AC$36)+1-RANK($AC8,$AC$7:$AC$36,0)-RANK($AC8,$AC$7:$AC$36,1))/2), RANK(AC8,$AC$7:$AC$36,1)))</f>
        <v>x</v>
      </c>
      <c r="AG8" s="126" t="str">
        <f t="shared" ref="AG8:AG36" si="8">IF(AD8="x",AD8,IF(COUNTIF($AD$7:$AD$36,AD8)&gt;1,((RANK(AD8,$AD$7:$AD$36,1))+(COUNT($AD$7:$AD$36)+1-RANK($AD8,$AD$7:$AD$36,0)-RANK($AD8,$AD$7:$AD$36,1))/2), RANK(AD8,$AD$7:$AD$36,1)))</f>
        <v>x</v>
      </c>
      <c r="AH8" s="127" t="str">
        <f>IF('Time 1'!$AA$5=1,"", IF(Y8&lt;0, AE8-(2*AE8),AE8))</f>
        <v>x</v>
      </c>
      <c r="AI8" s="127" t="str">
        <f xml:space="preserve"> IF('Time 1'!$AA$5=1,"",IF(Z8&lt;0, AF8-(2*AF8),AF8))</f>
        <v>x</v>
      </c>
      <c r="AJ8" s="127" t="str">
        <f xml:space="preserve"> IF('Time 1'!$AA$5=1,"",IF(AA8&lt;0, AG8-(2*AG8),AG8))</f>
        <v>x</v>
      </c>
      <c r="AK8" s="128" t="str">
        <f>IF(S8="end","",IF('Time 1'!$AA$5=1,"",IF(AE8="x",AE8,IF(AH8&gt;0,1,2))))</f>
        <v/>
      </c>
      <c r="AL8" s="128" t="str">
        <f>IF(T8="end","",IF('Time 1'!$AA$5=1,"",IF(AF8="x",AF8,IF(AI8&gt;0,1,2))))</f>
        <v/>
      </c>
      <c r="AM8" s="122" t="str">
        <f>IF(U8="end","",IF('Time 1'!$AA$5=1,"",IF(AG8="x",AG8,IF(AJ8&gt;0,1,2))))</f>
        <v/>
      </c>
      <c r="AN8" s="189" t="str">
        <f>IF(AB8="x",AB8,IF(COUNTIF($AB$7:$AB$56,AB8)&gt;1,((RANK(AB8,$AB$7:$AB57,1))+(COUNT($AB$7:$AB57)+1-RANK($AB8,$AB$7:$AB$56,0)-RANK($AB8,$AB$7:$AB$56,1))/2),RANK(AB8,$AB$7:$AB$56,1)))</f>
        <v>x</v>
      </c>
      <c r="AO8" s="126" t="str">
        <f>IF(AC8="x",AC8,IF(COUNTIF($AC$7:$AC$56,AC8)&gt;1,((RANK(AC8,$AC$7:$AC57,1))+(COUNT($AC$7:$AC57)+1-RANK($AC8,$AC$7:$AC$56,0)-RANK($AC8,$AC$7:$AC$56,1))/2),RANK(AC8,$AC$7:$AC$56,1)))</f>
        <v>x</v>
      </c>
      <c r="AP8" s="132" t="str">
        <f>IF(AD8="x",AD8,IF(COUNTIF($AD$7:$AD$56,AD8)&gt;1,((RANK(AD8,$AD$7:$AD57,1))+(COUNT($AD$7:$AD57)+1-RANK($AD8,$AD$7:$AD$56,0)-RANK($AD8,$AD$7:$AD$56,1))/2),RANK(AD8,$AD$7:$AD$56,1)))</f>
        <v>x</v>
      </c>
      <c r="AQ8" s="127" t="str">
        <f>IF(Y8&lt;0,AN8-(2*AN8),AN8)</f>
        <v>x</v>
      </c>
      <c r="AR8" s="127" t="str">
        <f t="shared" ref="AR8:AR56" si="9">IF(Z8&lt;0,AO8-(2*AO8),AO8)</f>
        <v>x</v>
      </c>
      <c r="AS8" s="127" t="str">
        <f t="shared" ref="AS8:AS56" si="10">IF(AA8&lt;0,AP8-(2*AP8),AP8)</f>
        <v>x</v>
      </c>
      <c r="AT8" s="122" t="str">
        <f t="shared" ref="AT8:AT56" si="11">IF(S8="end","",IF(AN8="x",AN8,IF(AQ8&gt;0,1,2)))</f>
        <v/>
      </c>
      <c r="AU8" s="131" t="str">
        <f t="shared" ref="AU8:AU56" si="12">IF(T8="end","",IF(AO8="x",AO8,IF(AR8&gt;0,1,2)))</f>
        <v/>
      </c>
      <c r="AV8" s="134" t="str">
        <f t="shared" ref="AV8:AV56" si="13">IF(U8="end","",IF(AP8="x",AP8,IF(AS8&gt;0,1,2)))</f>
        <v/>
      </c>
      <c r="AZ8" s="101"/>
      <c r="BA8" s="176" t="s">
        <v>139</v>
      </c>
      <c r="BB8" s="173" t="s">
        <v>1</v>
      </c>
      <c r="BC8" s="173">
        <v>0.05</v>
      </c>
      <c r="BD8" s="173">
        <v>0.02</v>
      </c>
      <c r="BE8" s="173">
        <v>0.01</v>
      </c>
      <c r="BF8" s="101"/>
      <c r="BG8" s="349" t="s">
        <v>139</v>
      </c>
      <c r="BH8" s="177" t="s">
        <v>1</v>
      </c>
      <c r="BI8" s="173">
        <v>0.05</v>
      </c>
      <c r="BJ8" s="173">
        <v>0.02</v>
      </c>
      <c r="BK8" s="178">
        <v>0.01</v>
      </c>
      <c r="BL8" s="130">
        <v>1E-3</v>
      </c>
      <c r="BM8" s="101"/>
      <c r="BN8" s="105" t="s">
        <v>73</v>
      </c>
      <c r="BO8" s="105" t="s">
        <v>114</v>
      </c>
      <c r="BS8" s="101"/>
    </row>
    <row r="9" spans="1:75" x14ac:dyDescent="0.2">
      <c r="A9" s="411"/>
      <c r="B9" s="412"/>
      <c r="C9" s="140" t="s">
        <v>45</v>
      </c>
      <c r="D9" s="129"/>
      <c r="E9" s="121">
        <f>IF('Time 1'!$AA$5=1, (AQ65-(2*AQ65)),(AH65-(2*AH65)))</f>
        <v>0</v>
      </c>
      <c r="F9" s="121">
        <f>IF('Time 1'!$AA$5=1, (AR65-(2*AR65)),(AI65-(2*AI65)))</f>
        <v>0</v>
      </c>
      <c r="G9" s="223">
        <f>IF('Time 1'!$AA$5=1, (AS65-(2*AS65)),(AJ65-(2*AJ65)))</f>
        <v>0</v>
      </c>
      <c r="H9" s="100"/>
      <c r="I9" s="29"/>
      <c r="J9" s="29"/>
      <c r="K9" s="100"/>
      <c r="L9" s="96"/>
      <c r="M9" s="96"/>
      <c r="N9" s="96"/>
      <c r="O9" s="100"/>
      <c r="P9" s="100"/>
      <c r="R9" s="122">
        <v>3</v>
      </c>
      <c r="S9" s="123" t="str">
        <f>'Time 1'!U8</f>
        <v>end</v>
      </c>
      <c r="T9" s="123" t="str">
        <f>'Time 1'!V8</f>
        <v>end</v>
      </c>
      <c r="U9" s="123" t="str">
        <f>'Time 1'!W8</f>
        <v>end</v>
      </c>
      <c r="V9" s="123" t="str">
        <f>'Time 2'!U8</f>
        <v>end</v>
      </c>
      <c r="W9" s="123" t="str">
        <f>'Time 2'!V8</f>
        <v>end</v>
      </c>
      <c r="X9" s="123" t="str">
        <f>'Time 2'!W8</f>
        <v>end</v>
      </c>
      <c r="Y9" s="124" t="str">
        <f t="shared" si="1"/>
        <v>x</v>
      </c>
      <c r="Z9" s="124" t="str">
        <f t="shared" si="2"/>
        <v>x</v>
      </c>
      <c r="AA9" s="124" t="str">
        <f t="shared" si="3"/>
        <v>x</v>
      </c>
      <c r="AB9" s="125" t="str">
        <f t="shared" si="4"/>
        <v>x</v>
      </c>
      <c r="AC9" s="125" t="str">
        <f t="shared" si="5"/>
        <v>x</v>
      </c>
      <c r="AD9" s="125" t="str">
        <f t="shared" si="6"/>
        <v>x</v>
      </c>
      <c r="AE9" s="126" t="str">
        <f t="shared" si="0"/>
        <v>x</v>
      </c>
      <c r="AF9" s="126" t="str">
        <f t="shared" si="7"/>
        <v>x</v>
      </c>
      <c r="AG9" s="126" t="str">
        <f t="shared" si="8"/>
        <v>x</v>
      </c>
      <c r="AH9" s="127" t="str">
        <f>IF('Time 1'!$AA$5=1,"", IF(Y9&lt;0, AE9-(2*AE9),AE9))</f>
        <v>x</v>
      </c>
      <c r="AI9" s="127" t="str">
        <f xml:space="preserve"> IF('Time 1'!$AA$5=1,"",IF(Z9&lt;0, AF9-(2*AF9),AF9))</f>
        <v>x</v>
      </c>
      <c r="AJ9" s="127" t="str">
        <f xml:space="preserve"> IF('Time 1'!$AA$5=1,"",IF(AA9&lt;0, AG9-(2*AG9),AG9))</f>
        <v>x</v>
      </c>
      <c r="AK9" s="128" t="str">
        <f>IF(S9="end","",IF('Time 1'!$AA$5=1,"",IF(AE9="x",AE9,IF(AH9&gt;0,1,2))))</f>
        <v/>
      </c>
      <c r="AL9" s="128" t="str">
        <f>IF(T9="end","",IF('Time 1'!$AA$5=1,"",IF(AF9="x",AF9,IF(AI9&gt;0,1,2))))</f>
        <v/>
      </c>
      <c r="AM9" s="122" t="str">
        <f>IF(U9="end","",IF('Time 1'!$AA$5=1,"",IF(AG9="x",AG9,IF(AJ9&gt;0,1,2))))</f>
        <v/>
      </c>
      <c r="AN9" s="189" t="str">
        <f>IF(AB9="x",AB9,IF(COUNTIF($AB$7:$AB$56,AB9)&gt;1,((RANK(AB9,$AB$7:$AB58,1))+(COUNT($AB$7:$AB58)+1-RANK($AB9,$AB$7:$AB$56,0)-RANK($AB9,$AB$7:$AB$56,1))/2),RANK(AB9,$AB$7:$AB$56,1)))</f>
        <v>x</v>
      </c>
      <c r="AO9" s="126" t="str">
        <f>IF(AC9="x",AC9,IF(COUNTIF($AC$7:$AC$56,AC9)&gt;1,((RANK(AC9,$AC$7:$AC58,1))+(COUNT($AC$7:$AC58)+1-RANK($AC9,$AC$7:$AC$56,0)-RANK($AC9,$AC$7:$AC$56,1))/2),RANK(AC9,$AC$7:$AC$56,1)))</f>
        <v>x</v>
      </c>
      <c r="AP9" s="132" t="str">
        <f>IF(AD9="x",AD9,IF(COUNTIF($AD$7:$AD$56,AD9)&gt;1,((RANK(AD9,$AD$7:$AD58,1))+(COUNT($AD$7:$AD58)+1-RANK($AD9,$AD$7:$AD$56,0)-RANK($AD9,$AD$7:$AD$56,1))/2),RANK(AD9,$AD$7:$AD$56,1)))</f>
        <v>x</v>
      </c>
      <c r="AQ9" s="127" t="str">
        <f t="shared" ref="AQ9:AQ56" si="14">IF(Y9&lt;0,AN9-(2*AN9),AN9)</f>
        <v>x</v>
      </c>
      <c r="AR9" s="127" t="str">
        <f t="shared" si="9"/>
        <v>x</v>
      </c>
      <c r="AS9" s="127" t="str">
        <f t="shared" si="10"/>
        <v>x</v>
      </c>
      <c r="AT9" s="122" t="str">
        <f t="shared" si="11"/>
        <v/>
      </c>
      <c r="AU9" s="131" t="str">
        <f t="shared" si="12"/>
        <v/>
      </c>
      <c r="AV9" s="134" t="str">
        <f t="shared" si="13"/>
        <v/>
      </c>
      <c r="AZ9" s="101"/>
      <c r="BA9" s="179">
        <v>5</v>
      </c>
      <c r="BB9" s="176">
        <v>15</v>
      </c>
      <c r="BC9" s="176" t="s">
        <v>1</v>
      </c>
      <c r="BD9" s="176" t="s">
        <v>1</v>
      </c>
      <c r="BE9" s="176" t="s">
        <v>1</v>
      </c>
      <c r="BF9" s="101"/>
      <c r="BG9" s="349"/>
      <c r="BH9" s="180">
        <v>1.645</v>
      </c>
      <c r="BI9" s="176">
        <v>1.96</v>
      </c>
      <c r="BJ9" s="176">
        <v>2.3260000000000001</v>
      </c>
      <c r="BK9" s="176">
        <v>2.5760000000000001</v>
      </c>
      <c r="BL9" s="27">
        <v>3.2909999999999999</v>
      </c>
      <c r="BM9" s="101"/>
      <c r="BN9" s="105" t="s">
        <v>74</v>
      </c>
      <c r="BO9" s="110" t="s">
        <v>72</v>
      </c>
      <c r="BS9" s="101"/>
    </row>
    <row r="10" spans="1:75" x14ac:dyDescent="0.2">
      <c r="A10" s="411"/>
      <c r="B10" s="412"/>
      <c r="C10" s="383" t="s">
        <v>145</v>
      </c>
      <c r="D10" s="384"/>
      <c r="E10" s="126">
        <f>E7+E6</f>
        <v>0</v>
      </c>
      <c r="F10" s="126">
        <f>F7+F8+F9</f>
        <v>0</v>
      </c>
      <c r="G10" s="132">
        <f>G7+G8+G9</f>
        <v>0</v>
      </c>
      <c r="H10" s="100"/>
      <c r="I10" s="29"/>
      <c r="J10" s="29"/>
      <c r="K10" s="100"/>
      <c r="L10" s="100"/>
      <c r="M10" s="100"/>
      <c r="N10" s="100"/>
      <c r="O10" s="100"/>
      <c r="P10" s="100"/>
      <c r="R10" s="122">
        <v>4</v>
      </c>
      <c r="S10" s="123" t="str">
        <f>'Time 1'!U9</f>
        <v>end</v>
      </c>
      <c r="T10" s="123" t="str">
        <f>'Time 1'!V9</f>
        <v>end</v>
      </c>
      <c r="U10" s="123" t="str">
        <f>'Time 1'!W9</f>
        <v>end</v>
      </c>
      <c r="V10" s="123" t="str">
        <f>'Time 2'!U9</f>
        <v>end</v>
      </c>
      <c r="W10" s="123" t="str">
        <f>'Time 2'!V9</f>
        <v>end</v>
      </c>
      <c r="X10" s="123" t="str">
        <f>'Time 2'!W9</f>
        <v>end</v>
      </c>
      <c r="Y10" s="124" t="str">
        <f t="shared" si="1"/>
        <v>x</v>
      </c>
      <c r="Z10" s="124" t="str">
        <f t="shared" si="2"/>
        <v>x</v>
      </c>
      <c r="AA10" s="124" t="str">
        <f t="shared" si="3"/>
        <v>x</v>
      </c>
      <c r="AB10" s="125" t="str">
        <f t="shared" si="4"/>
        <v>x</v>
      </c>
      <c r="AC10" s="125" t="str">
        <f t="shared" si="5"/>
        <v>x</v>
      </c>
      <c r="AD10" s="125" t="str">
        <f t="shared" si="6"/>
        <v>x</v>
      </c>
      <c r="AE10" s="126" t="str">
        <f t="shared" si="0"/>
        <v>x</v>
      </c>
      <c r="AF10" s="126" t="str">
        <f t="shared" si="7"/>
        <v>x</v>
      </c>
      <c r="AG10" s="126" t="str">
        <f t="shared" si="8"/>
        <v>x</v>
      </c>
      <c r="AH10" s="127" t="str">
        <f>IF('Time 1'!$AA$5=1,"", IF(Y10&lt;0, AE10-(2*AE10),AE10))</f>
        <v>x</v>
      </c>
      <c r="AI10" s="127" t="str">
        <f xml:space="preserve"> IF('Time 1'!$AA$5=1,"",IF(Z10&lt;0, AF10-(2*AF10),AF10))</f>
        <v>x</v>
      </c>
      <c r="AJ10" s="127" t="str">
        <f xml:space="preserve"> IF('Time 1'!$AA$5=1,"",IF(AA10&lt;0, AG10-(2*AG10),AG10))</f>
        <v>x</v>
      </c>
      <c r="AK10" s="128" t="str">
        <f>IF(S10="end","",IF('Time 1'!$AA$5=1,"",IF(AE10="x",AE10,IF(AH10&gt;0,1,2))))</f>
        <v/>
      </c>
      <c r="AL10" s="128" t="str">
        <f>IF(T10="end","",IF('Time 1'!$AA$5=1,"",IF(AF10="x",AF10,IF(AI10&gt;0,1,2))))</f>
        <v/>
      </c>
      <c r="AM10" s="122" t="str">
        <f>IF(U10="end","",IF('Time 1'!$AA$5=1,"",IF(AG10="x",AG10,IF(AJ10&gt;0,1,2))))</f>
        <v/>
      </c>
      <c r="AN10" s="189" t="str">
        <f>IF(AB10="x",AB10,IF(COUNTIF($AB$7:$AB$56,AB10)&gt;1,((RANK(AB10,$AB$7:$AB59,1))+(COUNT($AB$7:$AB59)+1-RANK($AB10,$AB$7:$AB$56,0)-RANK($AB10,$AB$7:$AB$56,1))/2),RANK(AB10,$AB$7:$AB$56,1)))</f>
        <v>x</v>
      </c>
      <c r="AO10" s="126" t="str">
        <f>IF(AC10="x",AC10,IF(COUNTIF($AC$7:$AC$56,AC10)&gt;1,((RANK(AC10,$AC$7:$AC59,1))+(COUNT($AC$7:$AC59)+1-RANK($AC10,$AC$7:$AC$56,0)-RANK($AC10,$AC$7:$AC$56,1))/2),RANK(AC10,$AC$7:$AC$56,1)))</f>
        <v>x</v>
      </c>
      <c r="AP10" s="132" t="str">
        <f>IF(AD10="x",AD10,IF(COUNTIF($AD$7:$AD$56,AD10)&gt;1,((RANK(AD10,$AD$7:$AD59,1))+(COUNT($AD$7:$AD59)+1-RANK($AD10,$AD$7:$AD$56,0)-RANK($AD10,$AD$7:$AD$56,1))/2),RANK(AD10,$AD$7:$AD$56,1)))</f>
        <v>x</v>
      </c>
      <c r="AQ10" s="127" t="str">
        <f t="shared" si="14"/>
        <v>x</v>
      </c>
      <c r="AR10" s="127" t="str">
        <f t="shared" si="9"/>
        <v>x</v>
      </c>
      <c r="AS10" s="127" t="str">
        <f t="shared" si="10"/>
        <v>x</v>
      </c>
      <c r="AT10" s="122" t="str">
        <f t="shared" si="11"/>
        <v/>
      </c>
      <c r="AU10" s="131" t="str">
        <f t="shared" si="12"/>
        <v/>
      </c>
      <c r="AV10" s="134" t="str">
        <f t="shared" si="13"/>
        <v/>
      </c>
      <c r="AZ10" s="101"/>
      <c r="BA10" s="179">
        <v>6</v>
      </c>
      <c r="BB10" s="176">
        <v>17</v>
      </c>
      <c r="BC10" s="176">
        <v>21</v>
      </c>
      <c r="BD10" s="176" t="s">
        <v>1</v>
      </c>
      <c r="BE10" s="176" t="s">
        <v>1</v>
      </c>
      <c r="BF10" s="101"/>
      <c r="BG10" s="101"/>
      <c r="BH10" s="101"/>
      <c r="BI10" s="101"/>
      <c r="BJ10" s="101"/>
      <c r="BK10" s="101"/>
      <c r="BL10" s="101"/>
      <c r="BM10" s="101"/>
      <c r="BN10" s="101"/>
      <c r="BO10" s="101"/>
      <c r="BP10" s="101"/>
      <c r="BQ10" s="101"/>
      <c r="BR10" s="101"/>
      <c r="BS10" s="101"/>
    </row>
    <row r="11" spans="1:75" ht="18" customHeight="1" x14ac:dyDescent="0.2">
      <c r="A11" s="411"/>
      <c r="B11" s="412"/>
      <c r="C11" s="327" t="s">
        <v>59</v>
      </c>
      <c r="D11" s="328"/>
      <c r="E11" s="113">
        <f>E6</f>
        <v>0</v>
      </c>
      <c r="F11" s="113">
        <f>F6</f>
        <v>0</v>
      </c>
      <c r="G11" s="114">
        <f>G6</f>
        <v>0</v>
      </c>
      <c r="H11" s="100"/>
      <c r="I11" s="29"/>
      <c r="J11" s="29"/>
      <c r="K11" s="96"/>
      <c r="L11" s="100"/>
      <c r="M11" s="100"/>
      <c r="N11" s="100"/>
      <c r="O11" s="100"/>
      <c r="P11" s="100"/>
      <c r="R11" s="122">
        <v>5</v>
      </c>
      <c r="S11" s="123" t="str">
        <f>'Time 1'!U10</f>
        <v>end</v>
      </c>
      <c r="T11" s="123" t="str">
        <f>'Time 1'!V10</f>
        <v>end</v>
      </c>
      <c r="U11" s="123" t="str">
        <f>'Time 1'!W10</f>
        <v>end</v>
      </c>
      <c r="V11" s="123" t="str">
        <f>'Time 2'!U10</f>
        <v>end</v>
      </c>
      <c r="W11" s="123" t="str">
        <f>'Time 2'!V10</f>
        <v>end</v>
      </c>
      <c r="X11" s="123" t="str">
        <f>'Time 2'!W10</f>
        <v>end</v>
      </c>
      <c r="Y11" s="124" t="str">
        <f t="shared" si="1"/>
        <v>x</v>
      </c>
      <c r="Z11" s="124" t="str">
        <f t="shared" si="2"/>
        <v>x</v>
      </c>
      <c r="AA11" s="124" t="str">
        <f t="shared" si="3"/>
        <v>x</v>
      </c>
      <c r="AB11" s="125" t="str">
        <f t="shared" si="4"/>
        <v>x</v>
      </c>
      <c r="AC11" s="125" t="str">
        <f t="shared" si="5"/>
        <v>x</v>
      </c>
      <c r="AD11" s="125" t="str">
        <f t="shared" si="6"/>
        <v>x</v>
      </c>
      <c r="AE11" s="126" t="str">
        <f t="shared" si="0"/>
        <v>x</v>
      </c>
      <c r="AF11" s="126" t="str">
        <f t="shared" si="7"/>
        <v>x</v>
      </c>
      <c r="AG11" s="126" t="str">
        <f t="shared" si="8"/>
        <v>x</v>
      </c>
      <c r="AH11" s="127" t="str">
        <f>IF('Time 1'!$AA$5=1,"", IF(Y11&lt;0, AE11-(2*AE11),AE11))</f>
        <v>x</v>
      </c>
      <c r="AI11" s="127" t="str">
        <f xml:space="preserve"> IF('Time 1'!$AA$5=1,"",IF(Z11&lt;0, AF11-(2*AF11),AF11))</f>
        <v>x</v>
      </c>
      <c r="AJ11" s="127" t="str">
        <f xml:space="preserve"> IF('Time 1'!$AA$5=1,"",IF(AA11&lt;0, AG11-(2*AG11),AG11))</f>
        <v>x</v>
      </c>
      <c r="AK11" s="128" t="str">
        <f>IF(S11="end","",IF('Time 1'!$AA$5=1,"",IF(AE11="x",AE11,IF(AH11&gt;0,1,2))))</f>
        <v/>
      </c>
      <c r="AL11" s="128" t="str">
        <f>IF(T11="end","",IF('Time 1'!$AA$5=1,"",IF(AF11="x",AF11,IF(AI11&gt;0,1,2))))</f>
        <v/>
      </c>
      <c r="AM11" s="122" t="str">
        <f>IF(U11="end","",IF('Time 1'!$AA$5=1,"",IF(AG11="x",AG11,IF(AJ11&gt;0,1,2))))</f>
        <v/>
      </c>
      <c r="AN11" s="189" t="str">
        <f>IF(AB11="x",AB11,IF(COUNTIF($AB$7:$AB$56,AB11)&gt;1,((RANK(AB11,$AB$7:$AB60,1))+(COUNT($AB$7:$AB60)+1-RANK($AB11,$AB$7:$AB$56,0)-RANK($AB11,$AB$7:$AB$56,1))/2),RANK(AB11,$AB$7:$AB$56,1)))</f>
        <v>x</v>
      </c>
      <c r="AO11" s="126" t="str">
        <f>IF(AC11="x",AC11,IF(COUNTIF($AC$7:$AC$56,AC11)&gt;1,((RANK(AC11,$AC$7:$AC60,1))+(COUNT($AC$7:$AC60)+1-RANK($AC11,$AC$7:$AC$56,0)-RANK($AC11,$AC$7:$AC$56,1))/2),RANK(AC11,$AC$7:$AC$56,1)))</f>
        <v>x</v>
      </c>
      <c r="AP11" s="132" t="str">
        <f>IF(AD11="x",AD11,IF(COUNTIF($AD$7:$AD$56,AD11)&gt;1,((RANK(AD11,$AD$7:$AD60,1))+(COUNT($AD$7:$AD60)+1-RANK($AD11,$AD$7:$AD$56,0)-RANK($AD11,$AD$7:$AD$56,1))/2),RANK(AD11,$AD$7:$AD$56,1)))</f>
        <v>x</v>
      </c>
      <c r="AQ11" s="127" t="str">
        <f t="shared" si="14"/>
        <v>x</v>
      </c>
      <c r="AR11" s="127" t="str">
        <f t="shared" si="9"/>
        <v>x</v>
      </c>
      <c r="AS11" s="127" t="str">
        <f t="shared" si="10"/>
        <v>x</v>
      </c>
      <c r="AT11" s="122" t="str">
        <f t="shared" si="11"/>
        <v/>
      </c>
      <c r="AU11" s="131" t="str">
        <f t="shared" si="12"/>
        <v/>
      </c>
      <c r="AV11" s="134" t="str">
        <f t="shared" si="13"/>
        <v/>
      </c>
      <c r="AZ11" s="101"/>
      <c r="BA11" s="179">
        <v>7</v>
      </c>
      <c r="BB11" s="176">
        <v>22</v>
      </c>
      <c r="BC11" s="176">
        <v>24</v>
      </c>
      <c r="BD11" s="176">
        <v>28</v>
      </c>
      <c r="BE11" s="176" t="s">
        <v>1</v>
      </c>
      <c r="BF11" s="101"/>
      <c r="BG11" s="101"/>
      <c r="BH11" s="101"/>
      <c r="BI11" s="101"/>
      <c r="BJ11" s="101"/>
      <c r="BK11" s="101"/>
      <c r="BL11" s="101"/>
      <c r="BM11" s="101"/>
      <c r="BN11" s="101"/>
      <c r="BO11" s="101"/>
      <c r="BP11" s="101"/>
      <c r="BQ11" s="101"/>
      <c r="BR11" s="101"/>
      <c r="BS11" s="101"/>
    </row>
    <row r="12" spans="1:75" x14ac:dyDescent="0.2">
      <c r="A12" s="411"/>
      <c r="B12" s="412"/>
      <c r="C12" s="383"/>
      <c r="D12" s="384"/>
      <c r="E12" s="384"/>
      <c r="F12" s="384"/>
      <c r="G12" s="385"/>
      <c r="H12" s="100"/>
      <c r="I12" s="96"/>
      <c r="J12" s="96"/>
      <c r="K12" s="96"/>
      <c r="L12" s="100"/>
      <c r="M12" s="100"/>
      <c r="N12" s="100"/>
      <c r="O12" s="100"/>
      <c r="P12" s="100"/>
      <c r="R12" s="122">
        <v>6</v>
      </c>
      <c r="S12" s="123" t="str">
        <f>'Time 1'!U11</f>
        <v>end</v>
      </c>
      <c r="T12" s="123" t="str">
        <f>'Time 1'!V11</f>
        <v>end</v>
      </c>
      <c r="U12" s="123" t="str">
        <f>'Time 1'!W11</f>
        <v>end</v>
      </c>
      <c r="V12" s="123" t="str">
        <f>'Time 2'!U11</f>
        <v>end</v>
      </c>
      <c r="W12" s="123" t="str">
        <f>'Time 2'!V11</f>
        <v>end</v>
      </c>
      <c r="X12" s="123" t="str">
        <f>'Time 2'!W11</f>
        <v>end</v>
      </c>
      <c r="Y12" s="124" t="str">
        <f t="shared" si="1"/>
        <v>x</v>
      </c>
      <c r="Z12" s="124" t="str">
        <f t="shared" si="2"/>
        <v>x</v>
      </c>
      <c r="AA12" s="124" t="str">
        <f t="shared" si="3"/>
        <v>x</v>
      </c>
      <c r="AB12" s="125" t="str">
        <f t="shared" si="4"/>
        <v>x</v>
      </c>
      <c r="AC12" s="125" t="str">
        <f t="shared" si="5"/>
        <v>x</v>
      </c>
      <c r="AD12" s="125" t="str">
        <f t="shared" si="6"/>
        <v>x</v>
      </c>
      <c r="AE12" s="126" t="str">
        <f t="shared" si="0"/>
        <v>x</v>
      </c>
      <c r="AF12" s="126" t="str">
        <f t="shared" si="7"/>
        <v>x</v>
      </c>
      <c r="AG12" s="126" t="str">
        <f t="shared" si="8"/>
        <v>x</v>
      </c>
      <c r="AH12" s="127" t="str">
        <f>IF('Time 1'!$AA$5=1,"", IF(Y12&lt;0, AE12-(2*AE12),AE12))</f>
        <v>x</v>
      </c>
      <c r="AI12" s="127" t="str">
        <f xml:space="preserve"> IF('Time 1'!$AA$5=1,"",IF(Z12&lt;0, AF12-(2*AF12),AF12))</f>
        <v>x</v>
      </c>
      <c r="AJ12" s="127" t="str">
        <f xml:space="preserve"> IF('Time 1'!$AA$5=1,"",IF(AA12&lt;0, AG12-(2*AG12),AG12))</f>
        <v>x</v>
      </c>
      <c r="AK12" s="128" t="str">
        <f>IF(S12="end","",IF('Time 1'!$AA$5=1,"",IF(AE12="x",AE12,IF(AH12&gt;0,1,2))))</f>
        <v/>
      </c>
      <c r="AL12" s="128" t="str">
        <f>IF(T12="end","",IF('Time 1'!$AA$5=1,"",IF(AF12="x",AF12,IF(AI12&gt;0,1,2))))</f>
        <v/>
      </c>
      <c r="AM12" s="122" t="str">
        <f>IF(U12="end","",IF('Time 1'!$AA$5=1,"",IF(AG12="x",AG12,IF(AJ12&gt;0,1,2))))</f>
        <v/>
      </c>
      <c r="AN12" s="189" t="str">
        <f>IF(AB12="x",AB12,IF(COUNTIF($AB$7:$AB$56,AB12)&gt;1,((RANK(AB12,$AB$7:$AB61,1))+(COUNT($AB$7:$AB61)+1-RANK($AB12,$AB$7:$AB$56,0)-RANK($AB12,$AB$7:$AB$56,1))/2),RANK(AB12,$AB$7:$AB$56,1)))</f>
        <v>x</v>
      </c>
      <c r="AO12" s="126" t="str">
        <f>IF(AC12="x",AC12,IF(COUNTIF($AC$7:$AC$56,AC12)&gt;1,((RANK(AC12,$AC$7:$AC61,1))+(COUNT($AC$7:$AC61)+1-RANK($AC12,$AC$7:$AC$56,0)-RANK($AC12,$AC$7:$AC$56,1))/2),RANK(AC12,$AC$7:$AC$56,1)))</f>
        <v>x</v>
      </c>
      <c r="AP12" s="132" t="str">
        <f>IF(AD12="x",AD12,IF(COUNTIF($AD$7:$AD$56,AD12)&gt;1,((RANK(AD12,$AD$7:$AD61,1))+(COUNT($AD$7:$AD61)+1-RANK($AD12,$AD$7:$AD$56,0)-RANK($AD12,$AD$7:$AD$56,1))/2),RANK(AD12,$AD$7:$AD$56,1)))</f>
        <v>x</v>
      </c>
      <c r="AQ12" s="127" t="str">
        <f t="shared" si="14"/>
        <v>x</v>
      </c>
      <c r="AR12" s="127" t="str">
        <f t="shared" si="9"/>
        <v>x</v>
      </c>
      <c r="AS12" s="127" t="str">
        <f t="shared" si="10"/>
        <v>x</v>
      </c>
      <c r="AT12" s="122" t="str">
        <f t="shared" si="11"/>
        <v/>
      </c>
      <c r="AU12" s="131" t="str">
        <f t="shared" si="12"/>
        <v/>
      </c>
      <c r="AV12" s="134" t="str">
        <f t="shared" si="13"/>
        <v/>
      </c>
      <c r="AZ12" s="101"/>
      <c r="BA12" s="179">
        <v>8</v>
      </c>
      <c r="BB12" s="176">
        <v>26</v>
      </c>
      <c r="BC12" s="176">
        <v>30</v>
      </c>
      <c r="BD12" s="176">
        <v>34</v>
      </c>
      <c r="BE12" s="176">
        <v>36</v>
      </c>
      <c r="BF12" s="101"/>
      <c r="BG12" s="101"/>
      <c r="BH12" s="101"/>
      <c r="BI12" s="101"/>
      <c r="BJ12" s="101"/>
      <c r="BK12" s="101"/>
      <c r="BL12" s="101"/>
      <c r="BM12" s="101"/>
      <c r="BN12" s="101"/>
      <c r="BO12" s="101"/>
      <c r="BP12" s="101"/>
      <c r="BQ12" s="101"/>
      <c r="BR12" s="101"/>
      <c r="BS12" s="101"/>
    </row>
    <row r="13" spans="1:75" x14ac:dyDescent="0.2">
      <c r="A13" s="411"/>
      <c r="B13" s="412"/>
      <c r="C13" s="325" t="s">
        <v>52</v>
      </c>
      <c r="D13" s="326"/>
      <c r="E13" s="113">
        <f>IF(E8&gt;E9,E9,E8)</f>
        <v>0</v>
      </c>
      <c r="F13" s="113">
        <f>IF(F8&gt;F9,F9,F8)</f>
        <v>0</v>
      </c>
      <c r="G13" s="114">
        <f>IF(G8&gt;G9,G9,G8)</f>
        <v>0</v>
      </c>
      <c r="H13" s="100"/>
      <c r="I13" s="100"/>
      <c r="J13" s="100"/>
      <c r="K13" s="96"/>
      <c r="L13" s="100"/>
      <c r="M13" s="100"/>
      <c r="N13" s="100"/>
      <c r="O13" s="100"/>
      <c r="P13" s="100"/>
      <c r="R13" s="122">
        <v>7</v>
      </c>
      <c r="S13" s="123" t="str">
        <f>'Time 1'!U12</f>
        <v>end</v>
      </c>
      <c r="T13" s="123" t="str">
        <f>'Time 1'!V12</f>
        <v>end</v>
      </c>
      <c r="U13" s="123" t="str">
        <f>'Time 1'!W12</f>
        <v>end</v>
      </c>
      <c r="V13" s="123" t="str">
        <f>'Time 2'!U12</f>
        <v>end</v>
      </c>
      <c r="W13" s="123" t="str">
        <f>'Time 2'!V12</f>
        <v>end</v>
      </c>
      <c r="X13" s="123" t="str">
        <f>'Time 2'!W12</f>
        <v>end</v>
      </c>
      <c r="Y13" s="124" t="str">
        <f t="shared" si="1"/>
        <v>x</v>
      </c>
      <c r="Z13" s="124" t="str">
        <f t="shared" si="2"/>
        <v>x</v>
      </c>
      <c r="AA13" s="124" t="str">
        <f t="shared" si="3"/>
        <v>x</v>
      </c>
      <c r="AB13" s="125" t="str">
        <f t="shared" si="4"/>
        <v>x</v>
      </c>
      <c r="AC13" s="125" t="str">
        <f t="shared" si="5"/>
        <v>x</v>
      </c>
      <c r="AD13" s="125" t="str">
        <f t="shared" si="6"/>
        <v>x</v>
      </c>
      <c r="AE13" s="126" t="str">
        <f t="shared" si="0"/>
        <v>x</v>
      </c>
      <c r="AF13" s="126" t="str">
        <f t="shared" si="7"/>
        <v>x</v>
      </c>
      <c r="AG13" s="126" t="str">
        <f t="shared" si="8"/>
        <v>x</v>
      </c>
      <c r="AH13" s="127" t="str">
        <f>IF('Time 1'!$AA$5=1,"", IF(Y13&lt;0, AE13-(2*AE13),AE13))</f>
        <v>x</v>
      </c>
      <c r="AI13" s="127" t="str">
        <f xml:space="preserve"> IF('Time 1'!$AA$5=1,"",IF(Z13&lt;0, AF13-(2*AF13),AF13))</f>
        <v>x</v>
      </c>
      <c r="AJ13" s="127" t="str">
        <f xml:space="preserve"> IF('Time 1'!$AA$5=1,"",IF(AA13&lt;0, AG13-(2*AG13),AG13))</f>
        <v>x</v>
      </c>
      <c r="AK13" s="128" t="str">
        <f>IF(S13="end","",IF('Time 1'!$AA$5=1,"",IF(AE13="x",AE13,IF(AH13&gt;0,1,2))))</f>
        <v/>
      </c>
      <c r="AL13" s="128" t="str">
        <f>IF(T13="end","",IF('Time 1'!$AA$5=1,"",IF(AF13="x",AF13,IF(AI13&gt;0,1,2))))</f>
        <v/>
      </c>
      <c r="AM13" s="122" t="str">
        <f>IF(U13="end","",IF('Time 1'!$AA$5=1,"",IF(AG13="x",AG13,IF(AJ13&gt;0,1,2))))</f>
        <v/>
      </c>
      <c r="AN13" s="189" t="str">
        <f>IF(AB13="x",AB13,IF(COUNTIF($AB$7:$AB$56,AB13)&gt;1,((RANK(AB13,$AB$7:$AB62,1))+(COUNT($AB$7:$AB62)+1-RANK($AB13,$AB$7:$AB$56,0)-RANK($AB13,$AB$7:$AB$56,1))/2),RANK(AB13,$AB$7:$AB$56,1)))</f>
        <v>x</v>
      </c>
      <c r="AO13" s="126" t="str">
        <f>IF(AC13="x",AC13,IF(COUNTIF($AC$7:$AC$56,AC13)&gt;1,((RANK(AC13,$AC$7:$AC62,1))+(COUNT($AC$7:$AC62)+1-RANK($AC13,$AC$7:$AC$56,0)-RANK($AC13,$AC$7:$AC$56,1))/2),RANK(AC13,$AC$7:$AC$56,1)))</f>
        <v>x</v>
      </c>
      <c r="AP13" s="132" t="str">
        <f>IF(AD13="x",AD13,IF(COUNTIF($AD$7:$AD$56,AD13)&gt;1,((RANK(AD13,$AD$7:$AD62,1))+(COUNT($AD$7:$AD62)+1-RANK($AD13,$AD$7:$AD$56,0)-RANK($AD13,$AD$7:$AD$56,1))/2),RANK(AD13,$AD$7:$AD$56,1)))</f>
        <v>x</v>
      </c>
      <c r="AQ13" s="127" t="str">
        <f t="shared" si="14"/>
        <v>x</v>
      </c>
      <c r="AR13" s="127" t="str">
        <f t="shared" si="9"/>
        <v>x</v>
      </c>
      <c r="AS13" s="127" t="str">
        <f t="shared" si="10"/>
        <v>x</v>
      </c>
      <c r="AT13" s="122" t="str">
        <f t="shared" si="11"/>
        <v/>
      </c>
      <c r="AU13" s="131" t="str">
        <f t="shared" si="12"/>
        <v/>
      </c>
      <c r="AV13" s="134" t="str">
        <f t="shared" si="13"/>
        <v/>
      </c>
      <c r="AZ13" s="101"/>
      <c r="BA13" s="179">
        <v>9</v>
      </c>
      <c r="BB13" s="176">
        <v>29</v>
      </c>
      <c r="BC13" s="176">
        <v>35</v>
      </c>
      <c r="BD13" s="176">
        <v>39</v>
      </c>
      <c r="BE13" s="176">
        <v>43</v>
      </c>
      <c r="BF13" s="101"/>
      <c r="BG13" s="101"/>
      <c r="BH13" s="101"/>
      <c r="BI13" s="101"/>
      <c r="BJ13" s="101"/>
      <c r="BK13" s="101"/>
      <c r="BL13" s="101"/>
      <c r="BM13" s="101"/>
      <c r="BN13" s="101"/>
      <c r="BO13" s="101"/>
      <c r="BP13" s="101"/>
      <c r="BQ13" s="101"/>
      <c r="BR13" s="101"/>
      <c r="BS13" s="101"/>
    </row>
    <row r="14" spans="1:75" x14ac:dyDescent="0.2">
      <c r="A14" s="411"/>
      <c r="B14" s="412"/>
      <c r="C14" s="336" t="s">
        <v>46</v>
      </c>
      <c r="D14" s="337"/>
      <c r="E14" s="121">
        <f>IF('Time 1'!$AA$5=1,AQ63,AH63)</f>
        <v>0</v>
      </c>
      <c r="F14" s="121">
        <f>IF('Time 1'!$AA$5=1,AR63,AI63)</f>
        <v>0</v>
      </c>
      <c r="G14" s="223">
        <f>IF('Time 1'!$AA$5=1,AS63,AJ63)</f>
        <v>0</v>
      </c>
      <c r="H14" s="100"/>
      <c r="I14" s="100"/>
      <c r="J14" s="100"/>
      <c r="K14" s="100"/>
      <c r="L14" s="100"/>
      <c r="M14" s="100"/>
      <c r="N14" s="100"/>
      <c r="O14" s="100"/>
      <c r="P14" s="100"/>
      <c r="R14" s="122">
        <v>8</v>
      </c>
      <c r="S14" s="123" t="str">
        <f>'Time 1'!U13</f>
        <v>end</v>
      </c>
      <c r="T14" s="123" t="str">
        <f>'Time 1'!V13</f>
        <v>end</v>
      </c>
      <c r="U14" s="123" t="str">
        <f>'Time 1'!W13</f>
        <v>end</v>
      </c>
      <c r="V14" s="123" t="str">
        <f>'Time 2'!U13</f>
        <v>end</v>
      </c>
      <c r="W14" s="123" t="str">
        <f>'Time 2'!V13</f>
        <v>end</v>
      </c>
      <c r="X14" s="123" t="str">
        <f>'Time 2'!W13</f>
        <v>end</v>
      </c>
      <c r="Y14" s="124" t="str">
        <f t="shared" si="1"/>
        <v>x</v>
      </c>
      <c r="Z14" s="124" t="str">
        <f t="shared" si="2"/>
        <v>x</v>
      </c>
      <c r="AA14" s="124" t="str">
        <f t="shared" si="3"/>
        <v>x</v>
      </c>
      <c r="AB14" s="125" t="str">
        <f t="shared" si="4"/>
        <v>x</v>
      </c>
      <c r="AC14" s="125" t="str">
        <f t="shared" si="5"/>
        <v>x</v>
      </c>
      <c r="AD14" s="125" t="str">
        <f t="shared" si="6"/>
        <v>x</v>
      </c>
      <c r="AE14" s="126" t="str">
        <f t="shared" si="0"/>
        <v>x</v>
      </c>
      <c r="AF14" s="126" t="str">
        <f t="shared" si="7"/>
        <v>x</v>
      </c>
      <c r="AG14" s="126" t="str">
        <f t="shared" si="8"/>
        <v>x</v>
      </c>
      <c r="AH14" s="127" t="str">
        <f>IF('Time 1'!$AA$5=1,"", IF(Y14&lt;0, AE14-(2*AE14),AE14))</f>
        <v>x</v>
      </c>
      <c r="AI14" s="127" t="str">
        <f xml:space="preserve"> IF('Time 1'!$AA$5=1,"",IF(Z14&lt;0, AF14-(2*AF14),AF14))</f>
        <v>x</v>
      </c>
      <c r="AJ14" s="127" t="str">
        <f xml:space="preserve"> IF('Time 1'!$AA$5=1,"",IF(AA14&lt;0, AG14-(2*AG14),AG14))</f>
        <v>x</v>
      </c>
      <c r="AK14" s="128" t="str">
        <f>IF(S14="end","",IF('Time 1'!$AA$5=1,"",IF(AE14="x",AE14,IF(AH14&gt;0,1,2))))</f>
        <v/>
      </c>
      <c r="AL14" s="128" t="str">
        <f>IF(T14="end","",IF('Time 1'!$AA$5=1,"",IF(AF14="x",AF14,IF(AI14&gt;0,1,2))))</f>
        <v/>
      </c>
      <c r="AM14" s="122" t="str">
        <f>IF(U14="end","",IF('Time 1'!$AA$5=1,"",IF(AG14="x",AG14,IF(AJ14&gt;0,1,2))))</f>
        <v/>
      </c>
      <c r="AN14" s="189" t="str">
        <f>IF(AB14="x",AB14,IF(COUNTIF($AB$7:$AB$56,AB14)&gt;1,((RANK(AB14,$AB$7:$AB63,1))+(COUNT($AB$7:$AB63)+1-RANK($AB14,$AB$7:$AB$56,0)-RANK($AB14,$AB$7:$AB$56,1))/2),RANK(AB14,$AB$7:$AB$56,1)))</f>
        <v>x</v>
      </c>
      <c r="AO14" s="126" t="str">
        <f>IF(AC14="x",AC14,IF(COUNTIF($AC$7:$AC$56,AC14)&gt;1,((RANK(AC14,$AC$7:$AC63,1))+(COUNT($AC$7:$AC63)+1-RANK($AC14,$AC$7:$AC$56,0)-RANK($AC14,$AC$7:$AC$56,1))/2),RANK(AC14,$AC$7:$AC$56,1)))</f>
        <v>x</v>
      </c>
      <c r="AP14" s="132" t="str">
        <f>IF(AD14="x",AD14,IF(COUNTIF($AD$7:$AD$56,AD14)&gt;1,((RANK(AD14,$AD$7:$AD63,1))+(COUNT($AD$7:$AD63)+1-RANK($AD14,$AD$7:$AD$56,0)-RANK($AD14,$AD$7:$AD$56,1))/2),RANK(AD14,$AD$7:$AD$56,1)))</f>
        <v>x</v>
      </c>
      <c r="AQ14" s="127" t="str">
        <f t="shared" si="14"/>
        <v>x</v>
      </c>
      <c r="AR14" s="127" t="str">
        <f t="shared" si="9"/>
        <v>x</v>
      </c>
      <c r="AS14" s="127" t="str">
        <f t="shared" si="10"/>
        <v>x</v>
      </c>
      <c r="AT14" s="122" t="str">
        <f t="shared" si="11"/>
        <v/>
      </c>
      <c r="AU14" s="131" t="str">
        <f t="shared" si="12"/>
        <v/>
      </c>
      <c r="AV14" s="134" t="str">
        <f t="shared" si="13"/>
        <v/>
      </c>
      <c r="AZ14" s="101"/>
      <c r="BA14" s="101"/>
      <c r="BB14" s="101"/>
      <c r="BC14" s="101"/>
      <c r="BD14" s="101"/>
      <c r="BE14" s="101"/>
      <c r="BF14" s="101"/>
      <c r="BG14" s="101"/>
      <c r="BH14" s="101"/>
      <c r="BI14" s="101"/>
      <c r="BJ14" s="101"/>
      <c r="BK14" s="101"/>
      <c r="BL14" s="101"/>
      <c r="BM14" s="101"/>
      <c r="BN14" s="101"/>
      <c r="BO14" s="101"/>
      <c r="BP14" s="101"/>
      <c r="BQ14" s="101"/>
      <c r="BR14" s="101"/>
      <c r="BS14" s="101"/>
    </row>
    <row r="15" spans="1:75" x14ac:dyDescent="0.2">
      <c r="A15" s="411"/>
      <c r="B15" s="412"/>
      <c r="C15" s="332" t="s">
        <v>54</v>
      </c>
      <c r="D15" s="333"/>
      <c r="E15" s="192" t="e">
        <f>IF('Time 1'!$AA$5=1,Y59, Y57)</f>
        <v>#DIV/0!</v>
      </c>
      <c r="F15" s="192" t="e">
        <f>IF('Time 1'!$AA$5=1,Z59, Z57)</f>
        <v>#DIV/0!</v>
      </c>
      <c r="G15" s="250" t="e">
        <f>IF('Time 1'!$AA$5=1,AA59, AA57)</f>
        <v>#DIV/0!</v>
      </c>
      <c r="H15" s="100"/>
      <c r="I15" s="135"/>
      <c r="J15" s="135"/>
      <c r="K15" s="135"/>
      <c r="L15" s="135"/>
      <c r="M15" s="135"/>
      <c r="N15" s="100"/>
      <c r="O15" s="100"/>
      <c r="P15" s="100"/>
      <c r="R15" s="122">
        <v>9</v>
      </c>
      <c r="S15" s="123" t="str">
        <f>'Time 1'!U14</f>
        <v>end</v>
      </c>
      <c r="T15" s="123" t="str">
        <f>'Time 1'!V14</f>
        <v>end</v>
      </c>
      <c r="U15" s="123" t="str">
        <f>'Time 1'!W14</f>
        <v>end</v>
      </c>
      <c r="V15" s="123" t="str">
        <f>'Time 2'!U14</f>
        <v>end</v>
      </c>
      <c r="W15" s="123" t="str">
        <f>'Time 2'!V14</f>
        <v>end</v>
      </c>
      <c r="X15" s="123" t="str">
        <f>'Time 2'!W14</f>
        <v>end</v>
      </c>
      <c r="Y15" s="124" t="str">
        <f t="shared" si="1"/>
        <v>x</v>
      </c>
      <c r="Z15" s="124" t="str">
        <f t="shared" si="2"/>
        <v>x</v>
      </c>
      <c r="AA15" s="124" t="str">
        <f t="shared" si="3"/>
        <v>x</v>
      </c>
      <c r="AB15" s="125" t="str">
        <f t="shared" si="4"/>
        <v>x</v>
      </c>
      <c r="AC15" s="125" t="str">
        <f t="shared" si="5"/>
        <v>x</v>
      </c>
      <c r="AD15" s="125" t="str">
        <f t="shared" si="6"/>
        <v>x</v>
      </c>
      <c r="AE15" s="126" t="str">
        <f t="shared" si="0"/>
        <v>x</v>
      </c>
      <c r="AF15" s="126" t="str">
        <f t="shared" si="7"/>
        <v>x</v>
      </c>
      <c r="AG15" s="126" t="str">
        <f t="shared" si="8"/>
        <v>x</v>
      </c>
      <c r="AH15" s="127" t="str">
        <f>IF('Time 1'!$AA$5=1,"", IF(Y15&lt;0, AE15-(2*AE15),AE15))</f>
        <v>x</v>
      </c>
      <c r="AI15" s="127" t="str">
        <f xml:space="preserve"> IF('Time 1'!$AA$5=1,"",IF(Z15&lt;0, AF15-(2*AF15),AF15))</f>
        <v>x</v>
      </c>
      <c r="AJ15" s="127" t="str">
        <f xml:space="preserve"> IF('Time 1'!$AA$5=1,"",IF(AA15&lt;0, AG15-(2*AG15),AG15))</f>
        <v>x</v>
      </c>
      <c r="AK15" s="128" t="str">
        <f>IF(S15="end","",IF('Time 1'!$AA$5=1,"",IF(AE15="x",AE15,IF(AH15&gt;0,1,2))))</f>
        <v/>
      </c>
      <c r="AL15" s="128" t="str">
        <f>IF(T15="end","",IF('Time 1'!$AA$5=1,"",IF(AF15="x",AF15,IF(AI15&gt;0,1,2))))</f>
        <v/>
      </c>
      <c r="AM15" s="122" t="str">
        <f>IF(U15="end","",IF('Time 1'!$AA$5=1,"",IF(AG15="x",AG15,IF(AJ15&gt;0,1,2))))</f>
        <v/>
      </c>
      <c r="AN15" s="189" t="str">
        <f>IF(AB15="x",AB15,IF(COUNTIF($AB$7:$AB$56,AB15)&gt;1,((RANK(AB15,$AB$7:$AB64,1))+(COUNT($AB$7:$AB64)+1-RANK($AB15,$AB$7:$AB$56,0)-RANK($AB15,$AB$7:$AB$56,1))/2),RANK(AB15,$AB$7:$AB$56,1)))</f>
        <v>x</v>
      </c>
      <c r="AO15" s="126" t="str">
        <f>IF(AC15="x",AC15,IF(COUNTIF($AC$7:$AC$56,AC15)&gt;1,((RANK(AC15,$AC$7:$AC64,1))+(COUNT($AC$7:$AC64)+1-RANK($AC15,$AC$7:$AC$56,0)-RANK($AC15,$AC$7:$AC$56,1))/2),RANK(AC15,$AC$7:$AC$56,1)))</f>
        <v>x</v>
      </c>
      <c r="AP15" s="132" t="str">
        <f>IF(AD15="x",AD15,IF(COUNTIF($AD$7:$AD$56,AD15)&gt;1,((RANK(AD15,$AD$7:$AD64,1))+(COUNT($AD$7:$AD64)+1-RANK($AD15,$AD$7:$AD$56,0)-RANK($AD15,$AD$7:$AD$56,1))/2),RANK(AD15,$AD$7:$AD$56,1)))</f>
        <v>x</v>
      </c>
      <c r="AQ15" s="127" t="str">
        <f t="shared" si="14"/>
        <v>x</v>
      </c>
      <c r="AR15" s="127" t="str">
        <f t="shared" si="9"/>
        <v>x</v>
      </c>
      <c r="AS15" s="127" t="str">
        <f t="shared" si="10"/>
        <v>x</v>
      </c>
      <c r="AT15" s="122" t="str">
        <f t="shared" si="11"/>
        <v/>
      </c>
      <c r="AU15" s="131" t="str">
        <f t="shared" si="12"/>
        <v/>
      </c>
      <c r="AV15" s="134" t="str">
        <f t="shared" si="13"/>
        <v/>
      </c>
      <c r="AZ15" s="101"/>
      <c r="BA15" s="181"/>
      <c r="BB15" s="182"/>
      <c r="BC15" s="182"/>
      <c r="BD15" s="182"/>
      <c r="BE15" s="182"/>
      <c r="BF15" s="101"/>
      <c r="BG15" s="101"/>
      <c r="BH15" s="101"/>
      <c r="BI15" s="101"/>
      <c r="BJ15" s="101"/>
      <c r="BK15" s="101"/>
      <c r="BL15" s="101"/>
      <c r="BM15" s="101"/>
      <c r="BN15" s="101"/>
      <c r="BO15" s="101"/>
      <c r="BP15" s="101"/>
      <c r="BQ15" s="101"/>
      <c r="BR15" s="101"/>
      <c r="BS15" s="101"/>
    </row>
    <row r="16" spans="1:75" x14ac:dyDescent="0.2">
      <c r="A16" s="411"/>
      <c r="B16" s="412"/>
      <c r="C16" s="100"/>
      <c r="D16" s="100"/>
      <c r="E16" s="100"/>
      <c r="F16" s="100"/>
      <c r="G16" s="100"/>
      <c r="H16" s="100"/>
      <c r="I16" s="100"/>
      <c r="J16" s="100"/>
      <c r="K16" s="100"/>
      <c r="L16" s="100"/>
      <c r="M16" s="100"/>
      <c r="N16" s="100"/>
      <c r="O16" s="100"/>
      <c r="P16" s="100"/>
      <c r="R16" s="122">
        <v>10</v>
      </c>
      <c r="S16" s="123" t="str">
        <f>'Time 1'!U15</f>
        <v>end</v>
      </c>
      <c r="T16" s="123" t="str">
        <f>'Time 1'!V15</f>
        <v>end</v>
      </c>
      <c r="U16" s="123" t="str">
        <f>'Time 1'!W15</f>
        <v>end</v>
      </c>
      <c r="V16" s="123" t="str">
        <f>'Time 2'!U15</f>
        <v>end</v>
      </c>
      <c r="W16" s="123" t="str">
        <f>'Time 2'!V15</f>
        <v>end</v>
      </c>
      <c r="X16" s="123" t="str">
        <f>'Time 2'!W15</f>
        <v>end</v>
      </c>
      <c r="Y16" s="124" t="str">
        <f t="shared" si="1"/>
        <v>x</v>
      </c>
      <c r="Z16" s="124" t="str">
        <f t="shared" si="2"/>
        <v>x</v>
      </c>
      <c r="AA16" s="124" t="str">
        <f t="shared" si="3"/>
        <v>x</v>
      </c>
      <c r="AB16" s="125" t="str">
        <f t="shared" si="4"/>
        <v>x</v>
      </c>
      <c r="AC16" s="125" t="str">
        <f t="shared" si="5"/>
        <v>x</v>
      </c>
      <c r="AD16" s="125" t="str">
        <f t="shared" si="6"/>
        <v>x</v>
      </c>
      <c r="AE16" s="126" t="str">
        <f t="shared" si="0"/>
        <v>x</v>
      </c>
      <c r="AF16" s="126" t="str">
        <f t="shared" si="7"/>
        <v>x</v>
      </c>
      <c r="AG16" s="126" t="str">
        <f t="shared" si="8"/>
        <v>x</v>
      </c>
      <c r="AH16" s="127" t="str">
        <f>IF('Time 1'!$AA$5=1,"", IF(Y16&lt;0, AE16-(2*AE16),AE16))</f>
        <v>x</v>
      </c>
      <c r="AI16" s="127" t="str">
        <f xml:space="preserve"> IF('Time 1'!$AA$5=1,"",IF(Z16&lt;0, AF16-(2*AF16),AF16))</f>
        <v>x</v>
      </c>
      <c r="AJ16" s="127" t="str">
        <f xml:space="preserve"> IF('Time 1'!$AA$5=1,"",IF(AA16&lt;0, AG16-(2*AG16),AG16))</f>
        <v>x</v>
      </c>
      <c r="AK16" s="128" t="str">
        <f>IF(S16="end","",IF('Time 1'!$AA$5=1,"",IF(AE16="x",AE16,IF(AH16&gt;0,1,2))))</f>
        <v/>
      </c>
      <c r="AL16" s="128" t="str">
        <f>IF(T16="end","",IF('Time 1'!$AA$5=1,"",IF(AF16="x",AF16,IF(AI16&gt;0,1,2))))</f>
        <v/>
      </c>
      <c r="AM16" s="122" t="str">
        <f>IF(U16="end","",IF('Time 1'!$AA$5=1,"",IF(AG16="x",AG16,IF(AJ16&gt;0,1,2))))</f>
        <v/>
      </c>
      <c r="AN16" s="189" t="str">
        <f>IF(AB16="x",AB16,IF(COUNTIF($AB$7:$AB$56,AB16)&gt;1,((RANK(AB16,$AB$7:$AB65,1))+(COUNT($AB$7:$AB65)+1-RANK($AB16,$AB$7:$AB$56,0)-RANK($AB16,$AB$7:$AB$56,1))/2),RANK(AB16,$AB$7:$AB$56,1)))</f>
        <v>x</v>
      </c>
      <c r="AO16" s="126" t="str">
        <f>IF(AC16="x",AC16,IF(COUNTIF($AC$7:$AC$56,AC16)&gt;1,((RANK(AC16,$AC$7:$AC65,1))+(COUNT($AC$7:$AC65)+1-RANK($AC16,$AC$7:$AC$56,0)-RANK($AC16,$AC$7:$AC$56,1))/2),RANK(AC16,$AC$7:$AC$56,1)))</f>
        <v>x</v>
      </c>
      <c r="AP16" s="132" t="str">
        <f>IF(AD16="x",AD16,IF(COUNTIF($AD$7:$AD$56,AD16)&gt;1,((RANK(AD16,$AD$7:$AD65,1))+(COUNT($AD$7:$AD65)+1-RANK($AD16,$AD$7:$AD$56,0)-RANK($AD16,$AD$7:$AD$56,1))/2),RANK(AD16,$AD$7:$AD$56,1)))</f>
        <v>x</v>
      </c>
      <c r="AQ16" s="127" t="str">
        <f t="shared" si="14"/>
        <v>x</v>
      </c>
      <c r="AR16" s="127" t="str">
        <f t="shared" si="9"/>
        <v>x</v>
      </c>
      <c r="AS16" s="127" t="str">
        <f t="shared" si="10"/>
        <v>x</v>
      </c>
      <c r="AT16" s="122" t="str">
        <f t="shared" si="11"/>
        <v/>
      </c>
      <c r="AU16" s="131" t="str">
        <f t="shared" si="12"/>
        <v/>
      </c>
      <c r="AV16" s="134" t="str">
        <f t="shared" si="13"/>
        <v/>
      </c>
      <c r="AZ16" s="350" t="s">
        <v>35</v>
      </c>
      <c r="BA16" s="350"/>
      <c r="BB16" s="350"/>
      <c r="BC16" s="350"/>
      <c r="BD16" s="350"/>
      <c r="BE16" s="350"/>
      <c r="BF16" s="350"/>
      <c r="BG16" s="136" t="s">
        <v>13</v>
      </c>
      <c r="BH16" s="136"/>
      <c r="BI16" s="136"/>
      <c r="BJ16" s="136"/>
      <c r="BK16" s="136"/>
      <c r="BL16" s="136"/>
      <c r="BM16" s="136"/>
      <c r="BN16" s="136"/>
      <c r="BO16" s="136"/>
      <c r="BP16" s="136"/>
      <c r="BQ16" s="136"/>
      <c r="BR16" s="136"/>
      <c r="BS16" s="136"/>
    </row>
    <row r="17" spans="1:71" ht="25.5" x14ac:dyDescent="0.2">
      <c r="A17" s="411"/>
      <c r="B17" s="412"/>
      <c r="C17" s="329" t="s">
        <v>60</v>
      </c>
      <c r="D17" s="330"/>
      <c r="E17" s="137" t="s">
        <v>41</v>
      </c>
      <c r="F17" s="137" t="s">
        <v>40</v>
      </c>
      <c r="G17" s="138" t="s">
        <v>50</v>
      </c>
      <c r="H17" s="100"/>
      <c r="I17" s="96"/>
      <c r="J17" s="100"/>
      <c r="K17" s="100"/>
      <c r="L17" s="100"/>
      <c r="M17" s="100"/>
      <c r="N17" s="100"/>
      <c r="O17" s="100"/>
      <c r="P17" s="100"/>
      <c r="R17" s="122">
        <v>11</v>
      </c>
      <c r="S17" s="123" t="str">
        <f>'Time 1'!U16</f>
        <v>end</v>
      </c>
      <c r="T17" s="123" t="str">
        <f>'Time 1'!V16</f>
        <v>end</v>
      </c>
      <c r="U17" s="123" t="str">
        <f>'Time 1'!W16</f>
        <v>end</v>
      </c>
      <c r="V17" s="123" t="str">
        <f>'Time 2'!U16</f>
        <v>end</v>
      </c>
      <c r="W17" s="123" t="str">
        <f>'Time 2'!V16</f>
        <v>end</v>
      </c>
      <c r="X17" s="123" t="str">
        <f>'Time 2'!W16</f>
        <v>end</v>
      </c>
      <c r="Y17" s="124" t="str">
        <f t="shared" si="1"/>
        <v>x</v>
      </c>
      <c r="Z17" s="124" t="str">
        <f t="shared" si="2"/>
        <v>x</v>
      </c>
      <c r="AA17" s="124" t="str">
        <f t="shared" si="3"/>
        <v>x</v>
      </c>
      <c r="AB17" s="125" t="str">
        <f t="shared" si="4"/>
        <v>x</v>
      </c>
      <c r="AC17" s="125" t="str">
        <f t="shared" si="5"/>
        <v>x</v>
      </c>
      <c r="AD17" s="125" t="str">
        <f t="shared" si="6"/>
        <v>x</v>
      </c>
      <c r="AE17" s="126" t="str">
        <f t="shared" si="0"/>
        <v>x</v>
      </c>
      <c r="AF17" s="126" t="str">
        <f t="shared" si="7"/>
        <v>x</v>
      </c>
      <c r="AG17" s="126" t="str">
        <f t="shared" si="8"/>
        <v>x</v>
      </c>
      <c r="AH17" s="127" t="str">
        <f>IF('Time 1'!$AA$5=1,"", IF(Y17&lt;0, AE17-(2*AE17),AE17))</f>
        <v>x</v>
      </c>
      <c r="AI17" s="127" t="str">
        <f xml:space="preserve"> IF('Time 1'!$AA$5=1,"",IF(Z17&lt;0, AF17-(2*AF17),AF17))</f>
        <v>x</v>
      </c>
      <c r="AJ17" s="127" t="str">
        <f xml:space="preserve"> IF('Time 1'!$AA$5=1,"",IF(AA17&lt;0, AG17-(2*AG17),AG17))</f>
        <v>x</v>
      </c>
      <c r="AK17" s="128" t="str">
        <f>IF(S17="end","",IF('Time 1'!$AA$5=1,"",IF(AE17="x",AE17,IF(AH17&gt;0,1,2))))</f>
        <v/>
      </c>
      <c r="AL17" s="128" t="str">
        <f>IF(T17="end","",IF('Time 1'!$AA$5=1,"",IF(AF17="x",AF17,IF(AI17&gt;0,1,2))))</f>
        <v/>
      </c>
      <c r="AM17" s="122" t="str">
        <f>IF(U17="end","",IF('Time 1'!$AA$5=1,"",IF(AG17="x",AG17,IF(AJ17&gt;0,1,2))))</f>
        <v/>
      </c>
      <c r="AN17" s="189" t="str">
        <f>IF(AB17="x",AB17,IF(COUNTIF($AB$7:$AB$56,AB17)&gt;1,((RANK(AB17,$AB$7:$AB66,1))+(COUNT($AB$7:$AB66)+1-RANK($AB17,$AB$7:$AB$56,0)-RANK($AB17,$AB$7:$AB$56,1))/2),RANK(AB17,$AB$7:$AB$56,1)))</f>
        <v>x</v>
      </c>
      <c r="AO17" s="126" t="str">
        <f>IF(AC17="x",AC17,IF(COUNTIF($AC$7:$AC$56,AC17)&gt;1,((RANK(AC17,$AC$7:$AC66,1))+(COUNT($AC$7:$AC66)+1-RANK($AC17,$AC$7:$AC$56,0)-RANK($AC17,$AC$7:$AC$56,1))/2),RANK(AC17,$AC$7:$AC$56,1)))</f>
        <v>x</v>
      </c>
      <c r="AP17" s="132" t="str">
        <f>IF(AD17="x",AD17,IF(COUNTIF($AD$7:$AD$56,AD17)&gt;1,((RANK(AD17,$AD$7:$AD66,1))+(COUNT($AD$7:$AD66)+1-RANK($AD17,$AD$7:$AD$56,0)-RANK($AD17,$AD$7:$AD$56,1))/2),RANK(AD17,$AD$7:$AD$56,1)))</f>
        <v>x</v>
      </c>
      <c r="AQ17" s="127" t="str">
        <f t="shared" si="14"/>
        <v>x</v>
      </c>
      <c r="AR17" s="127" t="str">
        <f t="shared" si="9"/>
        <v>x</v>
      </c>
      <c r="AS17" s="127" t="str">
        <f t="shared" si="10"/>
        <v>x</v>
      </c>
      <c r="AT17" s="122" t="str">
        <f t="shared" si="11"/>
        <v/>
      </c>
      <c r="AU17" s="131" t="str">
        <f t="shared" si="12"/>
        <v/>
      </c>
      <c r="AV17" s="134" t="str">
        <f t="shared" si="13"/>
        <v/>
      </c>
      <c r="AZ17" s="136"/>
      <c r="BA17" s="27" t="s">
        <v>11</v>
      </c>
      <c r="BB17" s="27"/>
      <c r="BC17" s="27"/>
      <c r="BD17" s="27"/>
      <c r="BE17" s="27"/>
      <c r="BF17" s="136"/>
      <c r="BG17" s="136"/>
      <c r="BH17" s="136"/>
      <c r="BI17" s="136"/>
      <c r="BJ17" s="136"/>
      <c r="BK17" s="136"/>
      <c r="BL17" s="136"/>
      <c r="BM17" s="136"/>
      <c r="BN17" s="136"/>
      <c r="BO17" s="136"/>
      <c r="BP17" s="136"/>
      <c r="BQ17" s="136"/>
      <c r="BR17" s="136"/>
      <c r="BS17" s="136"/>
    </row>
    <row r="18" spans="1:71" ht="38.25" x14ac:dyDescent="0.2">
      <c r="A18" s="411"/>
      <c r="B18" s="412"/>
      <c r="C18" s="221" t="s">
        <v>47</v>
      </c>
      <c r="D18" s="133" t="s">
        <v>48</v>
      </c>
      <c r="E18" s="133" t="s">
        <v>51</v>
      </c>
      <c r="F18" s="133" t="s">
        <v>51</v>
      </c>
      <c r="G18" s="139" t="s">
        <v>51</v>
      </c>
      <c r="H18" s="100"/>
      <c r="I18" s="351" t="s">
        <v>61</v>
      </c>
      <c r="J18" s="352"/>
      <c r="K18" s="352"/>
      <c r="L18" s="352"/>
      <c r="M18" s="353"/>
      <c r="N18" s="100"/>
      <c r="O18" s="100"/>
      <c r="P18" s="100"/>
      <c r="R18" s="122">
        <v>12</v>
      </c>
      <c r="S18" s="123" t="str">
        <f>'Time 1'!U17</f>
        <v>end</v>
      </c>
      <c r="T18" s="123" t="str">
        <f>'Time 1'!V17</f>
        <v>end</v>
      </c>
      <c r="U18" s="123" t="str">
        <f>'Time 1'!W17</f>
        <v>end</v>
      </c>
      <c r="V18" s="123" t="str">
        <f>'Time 2'!U17</f>
        <v>end</v>
      </c>
      <c r="W18" s="123" t="str">
        <f>'Time 2'!V17</f>
        <v>end</v>
      </c>
      <c r="X18" s="123" t="str">
        <f>'Time 2'!W17</f>
        <v>end</v>
      </c>
      <c r="Y18" s="124" t="str">
        <f t="shared" si="1"/>
        <v>x</v>
      </c>
      <c r="Z18" s="124" t="str">
        <f t="shared" si="2"/>
        <v>x</v>
      </c>
      <c r="AA18" s="124" t="str">
        <f t="shared" si="3"/>
        <v>x</v>
      </c>
      <c r="AB18" s="125" t="str">
        <f t="shared" si="4"/>
        <v>x</v>
      </c>
      <c r="AC18" s="125" t="str">
        <f t="shared" si="5"/>
        <v>x</v>
      </c>
      <c r="AD18" s="125" t="str">
        <f t="shared" si="6"/>
        <v>x</v>
      </c>
      <c r="AE18" s="126" t="str">
        <f t="shared" si="0"/>
        <v>x</v>
      </c>
      <c r="AF18" s="126" t="str">
        <f t="shared" si="7"/>
        <v>x</v>
      </c>
      <c r="AG18" s="126" t="str">
        <f t="shared" si="8"/>
        <v>x</v>
      </c>
      <c r="AH18" s="127" t="str">
        <f>IF('Time 1'!$AA$5=1,"", IF(Y18&lt;0, AE18-(2*AE18),AE18))</f>
        <v>x</v>
      </c>
      <c r="AI18" s="127" t="str">
        <f xml:space="preserve"> IF('Time 1'!$AA$5=1,"",IF(Z18&lt;0, AF18-(2*AF18),AF18))</f>
        <v>x</v>
      </c>
      <c r="AJ18" s="127" t="str">
        <f xml:space="preserve"> IF('Time 1'!$AA$5=1,"",IF(AA18&lt;0, AG18-(2*AG18),AG18))</f>
        <v>x</v>
      </c>
      <c r="AK18" s="128" t="str">
        <f>IF(S18="end","",IF('Time 1'!$AA$5=1,"",IF(AE18="x",AE18,IF(AH18&gt;0,1,2))))</f>
        <v/>
      </c>
      <c r="AL18" s="128" t="str">
        <f>IF(T18="end","",IF('Time 1'!$AA$5=1,"",IF(AF18="x",AF18,IF(AI18&gt;0,1,2))))</f>
        <v/>
      </c>
      <c r="AM18" s="122" t="str">
        <f>IF(U18="end","",IF('Time 1'!$AA$5=1,"",IF(AG18="x",AG18,IF(AJ18&gt;0,1,2))))</f>
        <v/>
      </c>
      <c r="AN18" s="189" t="str">
        <f>IF(AB18="x",AB18,IF(COUNTIF($AB$7:$AB$56,AB18)&gt;1,((RANK(AB18,$AB$7:$AB67,1))+(COUNT($AB$7:$AB67)+1-RANK($AB18,$AB$7:$AB$56,0)-RANK($AB18,$AB$7:$AB$56,1))/2),RANK(AB18,$AB$7:$AB$56,1)))</f>
        <v>x</v>
      </c>
      <c r="AO18" s="126" t="str">
        <f>IF(AC18="x",AC18,IF(COUNTIF($AC$7:$AC$56,AC18)&gt;1,((RANK(AC18,$AC$7:$AC67,1))+(COUNT($AC$7:$AC67)+1-RANK($AC18,$AC$7:$AC$56,0)-RANK($AC18,$AC$7:$AC$56,1))/2),RANK(AC18,$AC$7:$AC$56,1)))</f>
        <v>x</v>
      </c>
      <c r="AP18" s="132" t="str">
        <f>IF(AD18="x",AD18,IF(COUNTIF($AD$7:$AD$56,AD18)&gt;1,((RANK(AD18,$AD$7:$AD67,1))+(COUNT($AD$7:$AD67)+1-RANK($AD18,$AD$7:$AD$56,0)-RANK($AD18,$AD$7:$AD$56,1))/2),RANK(AD18,$AD$7:$AD$56,1)))</f>
        <v>x</v>
      </c>
      <c r="AQ18" s="127" t="str">
        <f t="shared" si="14"/>
        <v>x</v>
      </c>
      <c r="AR18" s="127" t="str">
        <f t="shared" si="9"/>
        <v>x</v>
      </c>
      <c r="AS18" s="127" t="str">
        <f t="shared" si="10"/>
        <v>x</v>
      </c>
      <c r="AT18" s="122" t="str">
        <f t="shared" si="11"/>
        <v/>
      </c>
      <c r="AU18" s="131" t="str">
        <f t="shared" si="12"/>
        <v/>
      </c>
      <c r="AV18" s="134" t="str">
        <f t="shared" si="13"/>
        <v/>
      </c>
      <c r="AZ18" s="339" t="s">
        <v>12</v>
      </c>
      <c r="BA18" s="25"/>
      <c r="BB18" s="25">
        <v>0</v>
      </c>
      <c r="BC18" s="25" t="s">
        <v>1</v>
      </c>
      <c r="BD18" s="25" t="s">
        <v>1</v>
      </c>
      <c r="BE18" s="25" t="s">
        <v>1</v>
      </c>
      <c r="BF18" s="136"/>
      <c r="BG18" s="136"/>
      <c r="BH18" s="136"/>
      <c r="BI18" s="136"/>
      <c r="BJ18" s="136"/>
      <c r="BK18" s="136"/>
      <c r="BL18" s="136"/>
      <c r="BM18" s="136"/>
      <c r="BN18" s="136"/>
      <c r="BO18" s="136"/>
      <c r="BP18" s="136"/>
      <c r="BQ18" s="136"/>
      <c r="BR18" s="136"/>
      <c r="BS18" s="136"/>
    </row>
    <row r="19" spans="1:71" x14ac:dyDescent="0.2">
      <c r="A19" s="411"/>
      <c r="B19" s="412"/>
      <c r="C19" s="189">
        <v>0.05</v>
      </c>
      <c r="D19" s="126" t="s">
        <v>90</v>
      </c>
      <c r="E19" s="121">
        <f>IF(E6&gt;30,"N/A",IF(E6&gt;9,SUMIF(BA23:BA63,E6,BB23:BB63),SUMIF(BA9:BA13,E6,BB9:BB13)))</f>
        <v>0</v>
      </c>
      <c r="F19" s="113">
        <f>IF(F6&gt;30,"N/A",IF(F6&gt;9,SUMIF(BA23:BA63,F6,BB23:BB63),SUMIF(BA9:BA13,F6,BB9:BB13)))</f>
        <v>0</v>
      </c>
      <c r="G19" s="114">
        <f>IF(G6&gt;30,"N/A",IF(G6&gt;9,SUMIF(BA23:BA63,G6,BB23:BB63),SUMIF(BA9:BA13,G6,BB9:BB13)))</f>
        <v>0</v>
      </c>
      <c r="H19" s="100"/>
      <c r="I19" s="140" t="s">
        <v>23</v>
      </c>
      <c r="J19" s="112" t="s">
        <v>106</v>
      </c>
      <c r="K19" s="112" t="str">
        <f>IF(L19="N/A","",IF(L19="","not significant","significant at the"))</f>
        <v>not significant</v>
      </c>
      <c r="L19" s="112" t="str">
        <f>IF(E6&gt;30,"N/A",IF(E26="yes",D25, IF(E24="yes",D23, IF(E22="yes",D21,""))))</f>
        <v/>
      </c>
      <c r="M19" s="141" t="str">
        <f>IF(COUNT(L19)&gt;0,"level","")</f>
        <v/>
      </c>
      <c r="N19" s="100"/>
      <c r="O19" s="100"/>
      <c r="P19" s="100"/>
      <c r="R19" s="122">
        <v>13</v>
      </c>
      <c r="S19" s="123" t="str">
        <f>'Time 1'!U18</f>
        <v>end</v>
      </c>
      <c r="T19" s="123" t="str">
        <f>'Time 1'!V18</f>
        <v>end</v>
      </c>
      <c r="U19" s="123" t="str">
        <f>'Time 1'!W18</f>
        <v>end</v>
      </c>
      <c r="V19" s="123" t="str">
        <f>'Time 2'!U18</f>
        <v>end</v>
      </c>
      <c r="W19" s="123" t="str">
        <f>'Time 2'!V18</f>
        <v>end</v>
      </c>
      <c r="X19" s="123" t="str">
        <f>'Time 2'!W18</f>
        <v>end</v>
      </c>
      <c r="Y19" s="124" t="str">
        <f t="shared" si="1"/>
        <v>x</v>
      </c>
      <c r="Z19" s="124" t="str">
        <f t="shared" si="2"/>
        <v>x</v>
      </c>
      <c r="AA19" s="124" t="str">
        <f t="shared" si="3"/>
        <v>x</v>
      </c>
      <c r="AB19" s="125" t="str">
        <f t="shared" si="4"/>
        <v>x</v>
      </c>
      <c r="AC19" s="125" t="str">
        <f t="shared" si="5"/>
        <v>x</v>
      </c>
      <c r="AD19" s="125" t="str">
        <f t="shared" si="6"/>
        <v>x</v>
      </c>
      <c r="AE19" s="126" t="str">
        <f t="shared" si="0"/>
        <v>x</v>
      </c>
      <c r="AF19" s="126" t="str">
        <f t="shared" si="7"/>
        <v>x</v>
      </c>
      <c r="AG19" s="126" t="str">
        <f t="shared" si="8"/>
        <v>x</v>
      </c>
      <c r="AH19" s="127" t="str">
        <f>IF('Time 1'!$AA$5=1,"", IF(Y19&lt;0, AE19-(2*AE19),AE19))</f>
        <v>x</v>
      </c>
      <c r="AI19" s="127" t="str">
        <f xml:space="preserve"> IF('Time 1'!$AA$5=1,"",IF(Z19&lt;0, AF19-(2*AF19),AF19))</f>
        <v>x</v>
      </c>
      <c r="AJ19" s="127" t="str">
        <f xml:space="preserve"> IF('Time 1'!$AA$5=1,"",IF(AA19&lt;0, AG19-(2*AG19),AG19))</f>
        <v>x</v>
      </c>
      <c r="AK19" s="128" t="str">
        <f>IF(S19="end","",IF('Time 1'!$AA$5=1,"",IF(AE19="x",AE19,IF(AH19&gt;0,1,2))))</f>
        <v/>
      </c>
      <c r="AL19" s="128" t="str">
        <f>IF(T19="end","",IF('Time 1'!$AA$5=1,"",IF(AF19="x",AF19,IF(AI19&gt;0,1,2))))</f>
        <v/>
      </c>
      <c r="AM19" s="122" t="str">
        <f>IF(U19="end","",IF('Time 1'!$AA$5=1,"",IF(AG19="x",AG19,IF(AJ19&gt;0,1,2))))</f>
        <v/>
      </c>
      <c r="AN19" s="189" t="str">
        <f>IF(AB19="x",AB19,IF(COUNTIF($AB$7:$AB$56,AB19)&gt;1,((RANK(AB19,$AB$7:$AB68,1))+(COUNT($AB$7:$AB68)+1-RANK($AB19,$AB$7:$AB$56,0)-RANK($AB19,$AB$7:$AB$56,1))/2),RANK(AB19,$AB$7:$AB$56,1)))</f>
        <v>x</v>
      </c>
      <c r="AO19" s="126" t="str">
        <f>IF(AC19="x",AC19,IF(COUNTIF($AC$7:$AC$56,AC19)&gt;1,((RANK(AC19,$AC$7:$AC68,1))+(COUNT($AC$7:$AC68)+1-RANK($AC19,$AC$7:$AC$56,0)-RANK($AC19,$AC$7:$AC$56,1))/2),RANK(AC19,$AC$7:$AC$56,1)))</f>
        <v>x</v>
      </c>
      <c r="AP19" s="132" t="str">
        <f>IF(AD19="x",AD19,IF(COUNTIF($AD$7:$AD$56,AD19)&gt;1,((RANK(AD19,$AD$7:$AD68,1))+(COUNT($AD$7:$AD68)+1-RANK($AD19,$AD$7:$AD$56,0)-RANK($AD19,$AD$7:$AD$56,1))/2),RANK(AD19,$AD$7:$AD$56,1)))</f>
        <v>x</v>
      </c>
      <c r="AQ19" s="127" t="str">
        <f t="shared" si="14"/>
        <v>x</v>
      </c>
      <c r="AR19" s="127" t="str">
        <f t="shared" si="9"/>
        <v>x</v>
      </c>
      <c r="AS19" s="127" t="str">
        <f t="shared" si="10"/>
        <v>x</v>
      </c>
      <c r="AT19" s="122" t="str">
        <f t="shared" si="11"/>
        <v/>
      </c>
      <c r="AU19" s="131" t="str">
        <f t="shared" si="12"/>
        <v/>
      </c>
      <c r="AV19" s="134" t="str">
        <f t="shared" si="13"/>
        <v/>
      </c>
      <c r="AZ19" s="339"/>
      <c r="BA19" s="25">
        <v>6</v>
      </c>
      <c r="BB19" s="25">
        <v>2</v>
      </c>
      <c r="BC19" s="25">
        <v>0</v>
      </c>
      <c r="BD19" s="25" t="s">
        <v>1</v>
      </c>
      <c r="BE19" s="25" t="s">
        <v>1</v>
      </c>
      <c r="BF19" s="136"/>
      <c r="BG19" s="136"/>
      <c r="BH19" s="136"/>
      <c r="BI19" s="136"/>
      <c r="BJ19" s="136"/>
      <c r="BK19" s="136"/>
      <c r="BL19" s="136"/>
      <c r="BM19" s="136"/>
      <c r="BN19" s="136"/>
      <c r="BO19" s="136"/>
      <c r="BP19" s="136"/>
      <c r="BQ19" s="136"/>
      <c r="BR19" s="136"/>
      <c r="BS19" s="136"/>
    </row>
    <row r="20" spans="1:71" x14ac:dyDescent="0.2">
      <c r="A20" s="411"/>
      <c r="B20" s="412"/>
      <c r="C20" s="323" t="s">
        <v>49</v>
      </c>
      <c r="D20" s="324"/>
      <c r="E20" s="143" t="str">
        <f>IF(E26="yes","",IF(E24="yes","",IF(E22="yes","",IF(E19="N/A","",IF(E13&lt;E19,"yes","no")))))</f>
        <v>no</v>
      </c>
      <c r="F20" s="143" t="str">
        <f>IF(F26="yes","",IF(F24="yes","",IF(F22="yes","",IF(F19="N/A","",IF(F13&lt;F19,"yes","no")))))</f>
        <v>no</v>
      </c>
      <c r="G20" s="144" t="str">
        <f>IF(G26="yes","",IF(G24="yes","",IF(G22="yes","",IF(G19="N/A","",IF(G13&lt;G19,"yes","no")))))</f>
        <v>no</v>
      </c>
      <c r="H20" s="100"/>
      <c r="I20" s="140" t="s">
        <v>24</v>
      </c>
      <c r="J20" s="112" t="s">
        <v>106</v>
      </c>
      <c r="K20" s="112" t="str">
        <f>IF(L20="N/A","",IF(L20="","not significant","significant at the"))</f>
        <v>not significant</v>
      </c>
      <c r="L20" s="112" t="str">
        <f>IF(F6&gt;30,"N/A",IF(F26="yes",D25, IF(F24="yes",D23, IF(F22="yes",D21,""))))</f>
        <v/>
      </c>
      <c r="M20" s="141" t="str">
        <f>IF(COUNT(L20)&gt;0,"level","")</f>
        <v/>
      </c>
      <c r="N20" s="100"/>
      <c r="O20" s="100"/>
      <c r="P20" s="100"/>
      <c r="R20" s="122">
        <v>14</v>
      </c>
      <c r="S20" s="123" t="str">
        <f>'Time 1'!U19</f>
        <v>end</v>
      </c>
      <c r="T20" s="123" t="str">
        <f>'Time 1'!V19</f>
        <v>end</v>
      </c>
      <c r="U20" s="123" t="str">
        <f>'Time 1'!W19</f>
        <v>end</v>
      </c>
      <c r="V20" s="123" t="str">
        <f>'Time 2'!U19</f>
        <v>end</v>
      </c>
      <c r="W20" s="123" t="str">
        <f>'Time 2'!V19</f>
        <v>end</v>
      </c>
      <c r="X20" s="123" t="str">
        <f>'Time 2'!W19</f>
        <v>end</v>
      </c>
      <c r="Y20" s="124" t="str">
        <f t="shared" si="1"/>
        <v>x</v>
      </c>
      <c r="Z20" s="124" t="str">
        <f t="shared" si="2"/>
        <v>x</v>
      </c>
      <c r="AA20" s="124" t="str">
        <f t="shared" si="3"/>
        <v>x</v>
      </c>
      <c r="AB20" s="125" t="str">
        <f t="shared" si="4"/>
        <v>x</v>
      </c>
      <c r="AC20" s="125" t="str">
        <f t="shared" si="5"/>
        <v>x</v>
      </c>
      <c r="AD20" s="125" t="str">
        <f t="shared" si="6"/>
        <v>x</v>
      </c>
      <c r="AE20" s="126" t="str">
        <f t="shared" si="0"/>
        <v>x</v>
      </c>
      <c r="AF20" s="126" t="str">
        <f t="shared" si="7"/>
        <v>x</v>
      </c>
      <c r="AG20" s="126" t="str">
        <f t="shared" si="8"/>
        <v>x</v>
      </c>
      <c r="AH20" s="127" t="str">
        <f>IF('Time 1'!$AA$5=1,"", IF(Y20&lt;0, AE20-(2*AE20),AE20))</f>
        <v>x</v>
      </c>
      <c r="AI20" s="127" t="str">
        <f xml:space="preserve"> IF('Time 1'!$AA$5=1,"",IF(Z20&lt;0, AF20-(2*AF20),AF20))</f>
        <v>x</v>
      </c>
      <c r="AJ20" s="127" t="str">
        <f xml:space="preserve"> IF('Time 1'!$AA$5=1,"",IF(AA20&lt;0, AG20-(2*AG20),AG20))</f>
        <v>x</v>
      </c>
      <c r="AK20" s="128" t="str">
        <f>IF(S20="end","",IF('Time 1'!$AA$5=1,"",IF(AE20="x",AE20,IF(AH20&gt;0,1,2))))</f>
        <v/>
      </c>
      <c r="AL20" s="128" t="str">
        <f>IF(T20="end","",IF('Time 1'!$AA$5=1,"",IF(AF20="x",AF20,IF(AI20&gt;0,1,2))))</f>
        <v/>
      </c>
      <c r="AM20" s="122" t="str">
        <f>IF(U20="end","",IF('Time 1'!$AA$5=1,"",IF(AG20="x",AG20,IF(AJ20&gt;0,1,2))))</f>
        <v/>
      </c>
      <c r="AN20" s="189" t="str">
        <f>IF(AB20="x",AB20,IF(COUNTIF($AB$7:$AB$56,AB20)&gt;1,((RANK(AB20,$AB$7:$AB70,1))+(COUNT($AB$7:$AB70)+1-RANK($AB20,$AB$7:$AB$56,0)-RANK($AB20,$AB$7:$AB$56,1))/2),RANK(AB20,$AB$7:$AB$56,1)))</f>
        <v>x</v>
      </c>
      <c r="AO20" s="126" t="str">
        <f>IF(AC20="x",AC20,IF(COUNTIF($AC$7:$AC$56,AC20)&gt;1,((RANK(AC20,$AC$7:$AC70,1))+(COUNT($AC$7:$AC70)+1-RANK($AC20,$AC$7:$AC$56,0)-RANK($AC20,$AC$7:$AC$56,1))/2),RANK(AC20,$AC$7:$AC$56,1)))</f>
        <v>x</v>
      </c>
      <c r="AP20" s="132" t="str">
        <f>IF(AD20="x",AD20,IF(COUNTIF($AD$7:$AD$56,AD20)&gt;1,((RANK(AD20,$AD$7:$AD70,1))+(COUNT($AD$7:$AD70)+1-RANK($AD20,$AD$7:$AD$56,0)-RANK($AD20,$AD$7:$AD$56,1))/2),RANK(AD20,$AD$7:$AD$56,1)))</f>
        <v>x</v>
      </c>
      <c r="AQ20" s="127" t="str">
        <f t="shared" si="14"/>
        <v>x</v>
      </c>
      <c r="AR20" s="127" t="str">
        <f t="shared" si="9"/>
        <v>x</v>
      </c>
      <c r="AS20" s="127" t="str">
        <f t="shared" si="10"/>
        <v>x</v>
      </c>
      <c r="AT20" s="122" t="str">
        <f t="shared" si="11"/>
        <v/>
      </c>
      <c r="AU20" s="131" t="str">
        <f t="shared" si="12"/>
        <v/>
      </c>
      <c r="AV20" s="134" t="str">
        <f t="shared" si="13"/>
        <v/>
      </c>
      <c r="AZ20" s="339"/>
      <c r="BA20" s="25">
        <v>7</v>
      </c>
      <c r="BB20" s="25">
        <v>3</v>
      </c>
      <c r="BC20" s="25">
        <v>2</v>
      </c>
      <c r="BD20" s="25">
        <v>0</v>
      </c>
      <c r="BE20" s="25" t="s">
        <v>1</v>
      </c>
      <c r="BF20" s="136"/>
      <c r="BG20" s="136"/>
      <c r="BH20" s="136"/>
      <c r="BI20" s="136"/>
      <c r="BJ20" s="136"/>
      <c r="BK20" s="136"/>
      <c r="BL20" s="136"/>
      <c r="BM20" s="136"/>
      <c r="BN20" s="136"/>
      <c r="BO20" s="136"/>
      <c r="BP20" s="136"/>
      <c r="BQ20" s="136"/>
      <c r="BR20" s="136"/>
      <c r="BS20" s="136"/>
    </row>
    <row r="21" spans="1:71" x14ac:dyDescent="0.2">
      <c r="A21" s="411"/>
      <c r="B21" s="412"/>
      <c r="C21" s="189">
        <v>2.5000000000000001E-2</v>
      </c>
      <c r="D21" s="126">
        <v>0.05</v>
      </c>
      <c r="E21" s="121">
        <f>IF(E6&gt;30,"N/A",IF(E6&gt;9,SUMIF(BA23:BA63,E6,BC23:BC63),SUMIF(BA9:BA13,E6,BC9:BC13)))</f>
        <v>0</v>
      </c>
      <c r="F21" s="113">
        <f>IF(F6&gt;30,"N/A",IF(F6&gt;9,SUMIF(BA23:BA63,F6,BC23:BC63),SUMIF(BA9:BA13,F6,BC9:BC13)))</f>
        <v>0</v>
      </c>
      <c r="G21" s="114">
        <f>IF(G6&gt;30,"N/A",IF(G6&gt;9,SUMIF(BA23:BA63,G6,BC23:BC63),SUMIF(BA9:BA13,G6,BC9:BC13)))</f>
        <v>0</v>
      </c>
      <c r="H21" s="100"/>
      <c r="I21" s="145" t="s">
        <v>27</v>
      </c>
      <c r="J21" s="146" t="s">
        <v>106</v>
      </c>
      <c r="K21" s="146" t="str">
        <f>IF(L21="N/A","",IF(L21="","not significant","significant at the"))</f>
        <v>not significant</v>
      </c>
      <c r="L21" s="146" t="str">
        <f>IF(G6&gt;30,"N/A",IF(G26="yes",D25, IF(G24="yes",D23, IF(G22="yes",D21,""))))</f>
        <v/>
      </c>
      <c r="M21" s="147" t="str">
        <f>IF(COUNT(L21)&gt;0,"level","")</f>
        <v/>
      </c>
      <c r="N21" s="100"/>
      <c r="O21" s="100"/>
      <c r="P21" s="100"/>
      <c r="R21" s="122">
        <v>15</v>
      </c>
      <c r="S21" s="123" t="str">
        <f>'Time 1'!U20</f>
        <v>end</v>
      </c>
      <c r="T21" s="123" t="str">
        <f>'Time 1'!V20</f>
        <v>end</v>
      </c>
      <c r="U21" s="123" t="str">
        <f>'Time 1'!W20</f>
        <v>end</v>
      </c>
      <c r="V21" s="123" t="str">
        <f>'Time 2'!U20</f>
        <v>end</v>
      </c>
      <c r="W21" s="123" t="str">
        <f>'Time 2'!V20</f>
        <v>end</v>
      </c>
      <c r="X21" s="123" t="str">
        <f>'Time 2'!W20</f>
        <v>end</v>
      </c>
      <c r="Y21" s="124" t="str">
        <f t="shared" si="1"/>
        <v>x</v>
      </c>
      <c r="Z21" s="124" t="str">
        <f t="shared" si="2"/>
        <v>x</v>
      </c>
      <c r="AA21" s="124" t="str">
        <f t="shared" si="3"/>
        <v>x</v>
      </c>
      <c r="AB21" s="125" t="str">
        <f t="shared" si="4"/>
        <v>x</v>
      </c>
      <c r="AC21" s="125" t="str">
        <f t="shared" si="5"/>
        <v>x</v>
      </c>
      <c r="AD21" s="125" t="str">
        <f t="shared" si="6"/>
        <v>x</v>
      </c>
      <c r="AE21" s="126" t="str">
        <f t="shared" si="0"/>
        <v>x</v>
      </c>
      <c r="AF21" s="126" t="str">
        <f t="shared" si="7"/>
        <v>x</v>
      </c>
      <c r="AG21" s="126" t="str">
        <f t="shared" si="8"/>
        <v>x</v>
      </c>
      <c r="AH21" s="127" t="str">
        <f>IF('Time 1'!$AA$5=1,"", IF(Y21&lt;0, AE21-(2*AE21),AE21))</f>
        <v>x</v>
      </c>
      <c r="AI21" s="127" t="str">
        <f xml:space="preserve"> IF('Time 1'!$AA$5=1,"",IF(Z21&lt;0, AF21-(2*AF21),AF21))</f>
        <v>x</v>
      </c>
      <c r="AJ21" s="127" t="str">
        <f xml:space="preserve"> IF('Time 1'!$AA$5=1,"",IF(AA21&lt;0, AG21-(2*AG21),AG21))</f>
        <v>x</v>
      </c>
      <c r="AK21" s="128" t="str">
        <f>IF(S21="end","",IF('Time 1'!$AA$5=1,"",IF(AE21="x",AE21,IF(AH21&gt;0,1,2))))</f>
        <v/>
      </c>
      <c r="AL21" s="128" t="str">
        <f>IF(T21="end","",IF('Time 1'!$AA$5=1,"",IF(AF21="x",AF21,IF(AI21&gt;0,1,2))))</f>
        <v/>
      </c>
      <c r="AM21" s="122" t="str">
        <f>IF(U21="end","",IF('Time 1'!$AA$5=1,"",IF(AG21="x",AG21,IF(AJ21&gt;0,1,2))))</f>
        <v/>
      </c>
      <c r="AN21" s="189" t="str">
        <f>IF(AB21="x",AB21,IF(COUNTIF($AB$7:$AB$56,AB21)&gt;1,((RANK(AB21,$AB$7:$AB71,1))+(COUNT($AB$7:$AB71)+1-RANK($AB21,$AB$7:$AB$56,0)-RANK($AB21,$AB$7:$AB$56,1))/2),RANK(AB21,$AB$7:$AB$56,1)))</f>
        <v>x</v>
      </c>
      <c r="AO21" s="126" t="str">
        <f>IF(AC21="x",AC21,IF(COUNTIF($AC$7:$AC$56,AC21)&gt;1,((RANK(AC21,$AC$7:$AC71,1))+(COUNT($AC$7:$AC71)+1-RANK($AC21,$AC$7:$AC$56,0)-RANK($AC21,$AC$7:$AC$56,1))/2),RANK(AC21,$AC$7:$AC$56,1)))</f>
        <v>x</v>
      </c>
      <c r="AP21" s="132" t="str">
        <f>IF(AD21="x",AD21,IF(COUNTIF($AD$7:$AD$56,AD21)&gt;1,((RANK(AD21,$AD$7:$AD71,1))+(COUNT($AD$7:$AD71)+1-RANK($AD21,$AD$7:$AD$56,0)-RANK($AD21,$AD$7:$AD$56,1))/2),RANK(AD21,$AD$7:$AD$56,1)))</f>
        <v>x</v>
      </c>
      <c r="AQ21" s="127" t="str">
        <f t="shared" si="14"/>
        <v>x</v>
      </c>
      <c r="AR21" s="127" t="str">
        <f t="shared" si="9"/>
        <v>x</v>
      </c>
      <c r="AS21" s="127" t="str">
        <f t="shared" si="10"/>
        <v>x</v>
      </c>
      <c r="AT21" s="122" t="str">
        <f t="shared" si="11"/>
        <v/>
      </c>
      <c r="AU21" s="131" t="str">
        <f t="shared" si="12"/>
        <v/>
      </c>
      <c r="AV21" s="134" t="str">
        <f t="shared" si="13"/>
        <v/>
      </c>
      <c r="AZ21" s="339"/>
      <c r="BA21" s="25">
        <v>8</v>
      </c>
      <c r="BB21" s="25">
        <v>5</v>
      </c>
      <c r="BC21" s="25">
        <v>3</v>
      </c>
      <c r="BD21" s="25">
        <v>1</v>
      </c>
      <c r="BE21" s="25">
        <v>0</v>
      </c>
      <c r="BF21" s="136"/>
      <c r="BG21" s="136"/>
      <c r="BH21" s="136"/>
      <c r="BI21" s="136"/>
      <c r="BJ21" s="136"/>
      <c r="BK21" s="136"/>
      <c r="BL21" s="136"/>
      <c r="BM21" s="136"/>
      <c r="BN21" s="136"/>
      <c r="BO21" s="136"/>
      <c r="BP21" s="136"/>
      <c r="BQ21" s="136"/>
      <c r="BR21" s="136"/>
      <c r="BS21" s="136"/>
    </row>
    <row r="22" spans="1:71" x14ac:dyDescent="0.2">
      <c r="A22" s="411"/>
      <c r="B22" s="412"/>
      <c r="C22" s="323" t="s">
        <v>49</v>
      </c>
      <c r="D22" s="324"/>
      <c r="E22" s="143" t="str">
        <f>IF(E26="yes","",IF(E24="yes","",IF(E21="N/A","",IF(E13&lt;E21,"yes","no"))))</f>
        <v>no</v>
      </c>
      <c r="F22" s="143" t="str">
        <f>IF(F26="yes","",IF(F24="yes","",IF(F21="N/A","",IF(F13&lt;F21,"yes","no"))))</f>
        <v>no</v>
      </c>
      <c r="G22" s="144" t="str">
        <f>IF(G26="yes","",IF(G24="yes","",IF(G21="N/A","",IF(G13&lt;G21,"yes","no"))))</f>
        <v>no</v>
      </c>
      <c r="H22" s="100"/>
      <c r="I22" s="100"/>
      <c r="J22" s="100"/>
      <c r="K22" s="100"/>
      <c r="L22" s="100"/>
      <c r="M22" s="100"/>
      <c r="N22" s="100"/>
      <c r="O22" s="100"/>
      <c r="P22" s="100"/>
      <c r="R22" s="122">
        <v>16</v>
      </c>
      <c r="S22" s="123" t="str">
        <f>'Time 1'!U21</f>
        <v>end</v>
      </c>
      <c r="T22" s="123" t="str">
        <f>'Time 1'!V21</f>
        <v>end</v>
      </c>
      <c r="U22" s="123" t="str">
        <f>'Time 1'!W21</f>
        <v>end</v>
      </c>
      <c r="V22" s="123" t="str">
        <f>'Time 2'!U21</f>
        <v>end</v>
      </c>
      <c r="W22" s="123" t="str">
        <f>'Time 2'!V21</f>
        <v>end</v>
      </c>
      <c r="X22" s="123" t="str">
        <f>'Time 2'!W21</f>
        <v>end</v>
      </c>
      <c r="Y22" s="124" t="str">
        <f t="shared" si="1"/>
        <v>x</v>
      </c>
      <c r="Z22" s="124" t="str">
        <f t="shared" si="2"/>
        <v>x</v>
      </c>
      <c r="AA22" s="124" t="str">
        <f t="shared" si="3"/>
        <v>x</v>
      </c>
      <c r="AB22" s="125" t="str">
        <f t="shared" si="4"/>
        <v>x</v>
      </c>
      <c r="AC22" s="125" t="str">
        <f t="shared" si="5"/>
        <v>x</v>
      </c>
      <c r="AD22" s="125" t="str">
        <f t="shared" si="6"/>
        <v>x</v>
      </c>
      <c r="AE22" s="126" t="str">
        <f t="shared" si="0"/>
        <v>x</v>
      </c>
      <c r="AF22" s="126" t="str">
        <f t="shared" si="7"/>
        <v>x</v>
      </c>
      <c r="AG22" s="126" t="str">
        <f t="shared" si="8"/>
        <v>x</v>
      </c>
      <c r="AH22" s="127" t="str">
        <f>IF('Time 1'!$AA$5=1,"", IF(Y22&lt;0, AE22-(2*AE22),AE22))</f>
        <v>x</v>
      </c>
      <c r="AI22" s="127" t="str">
        <f xml:space="preserve"> IF('Time 1'!$AA$5=1,"",IF(Z22&lt;0, AF22-(2*AF22),AF22))</f>
        <v>x</v>
      </c>
      <c r="AJ22" s="127" t="str">
        <f xml:space="preserve"> IF('Time 1'!$AA$5=1,"",IF(AA22&lt;0, AG22-(2*AG22),AG22))</f>
        <v>x</v>
      </c>
      <c r="AK22" s="128" t="str">
        <f>IF(S22="end","",IF('Time 1'!$AA$5=1,"",IF(AE22="x",AE22,IF(AH22&gt;0,1,2))))</f>
        <v/>
      </c>
      <c r="AL22" s="128" t="str">
        <f>IF(T22="end","",IF('Time 1'!$AA$5=1,"",IF(AF22="x",AF22,IF(AI22&gt;0,1,2))))</f>
        <v/>
      </c>
      <c r="AM22" s="122" t="str">
        <f>IF(U22="end","",IF('Time 1'!$AA$5=1,"",IF(AG22="x",AG22,IF(AJ22&gt;0,1,2))))</f>
        <v/>
      </c>
      <c r="AN22" s="189" t="str">
        <f>IF(AB22="x",AB22,IF(COUNTIF($AB$7:$AB$56,AB22)&gt;1,((RANK(AB22,$AB$7:$AB72,1))+(COUNT($AB$7:$AB72)+1-RANK($AB22,$AB$7:$AB$56,0)-RANK($AB22,$AB$7:$AB$56,1))/2),RANK(AB22,$AB$7:$AB$56,1)))</f>
        <v>x</v>
      </c>
      <c r="AO22" s="126" t="str">
        <f>IF(AC22="x",AC22,IF(COUNTIF($AC$7:$AC$56,AC22)&gt;1,((RANK(AC22,$AC$7:$AC72,1))+(COUNT($AC$7:$AC72)+1-RANK($AC22,$AC$7:$AC$56,0)-RANK($AC22,$AC$7:$AC$56,1))/2),RANK(AC22,$AC$7:$AC$56,1)))</f>
        <v>x</v>
      </c>
      <c r="AP22" s="132" t="str">
        <f>IF(AD22="x",AD22,IF(COUNTIF($AD$7:$AD$56,AD22)&gt;1,((RANK(AD22,$AD$7:$AD72,1))+(COUNT($AD$7:$AD72)+1-RANK($AD22,$AD$7:$AD$56,0)-RANK($AD22,$AD$7:$AD$56,1))/2),RANK(AD22,$AD$7:$AD$56,1)))</f>
        <v>x</v>
      </c>
      <c r="AQ22" s="127" t="str">
        <f t="shared" si="14"/>
        <v>x</v>
      </c>
      <c r="AR22" s="127" t="str">
        <f t="shared" si="9"/>
        <v>x</v>
      </c>
      <c r="AS22" s="127" t="str">
        <f t="shared" si="10"/>
        <v>x</v>
      </c>
      <c r="AT22" s="122" t="str">
        <f t="shared" si="11"/>
        <v/>
      </c>
      <c r="AU22" s="131" t="str">
        <f t="shared" si="12"/>
        <v/>
      </c>
      <c r="AV22" s="134" t="str">
        <f t="shared" si="13"/>
        <v/>
      </c>
      <c r="AZ22" s="339"/>
      <c r="BA22" s="25">
        <v>9</v>
      </c>
      <c r="BB22" s="25">
        <v>8</v>
      </c>
      <c r="BC22" s="25">
        <v>5</v>
      </c>
      <c r="BD22" s="25">
        <v>3</v>
      </c>
      <c r="BE22" s="25">
        <v>1</v>
      </c>
      <c r="BF22" s="136"/>
      <c r="BG22" s="136"/>
      <c r="BH22" s="136"/>
      <c r="BI22" s="136"/>
      <c r="BJ22" s="136"/>
      <c r="BK22" s="136"/>
      <c r="BL22" s="136"/>
      <c r="BM22" s="136"/>
      <c r="BN22" s="136"/>
      <c r="BO22" s="136"/>
      <c r="BP22" s="136"/>
      <c r="BQ22" s="136"/>
      <c r="BR22" s="136"/>
      <c r="BS22" s="136"/>
    </row>
    <row r="23" spans="1:71" x14ac:dyDescent="0.2">
      <c r="A23" s="411"/>
      <c r="B23" s="412"/>
      <c r="C23" s="189">
        <v>0.01</v>
      </c>
      <c r="D23" s="126">
        <v>0.02</v>
      </c>
      <c r="E23" s="121">
        <f>IF(E6&gt;30,"N/A",IF(E6&gt;9,SUMIF(BA23:BA63,E6,BD23:BD63),SUMIF(BA9:BA13,E6,BD9:BD13)))</f>
        <v>0</v>
      </c>
      <c r="F23" s="113">
        <f>IF(F6&gt;30,"N/A",IF(F6&gt;9,SUMIF(BA23:BA63,F6,BD23:BD63),SUMIF(BA9:BA13,F6,BD9:BD13)))</f>
        <v>0</v>
      </c>
      <c r="G23" s="114">
        <f>IF(G6&gt;30,"N/A",IF(G6&gt;9,SUMIF(BA23:BA63,G6,BD23:BD63),SUMIF(BA9:BA13,G6,BD9:BD13)))</f>
        <v>0</v>
      </c>
      <c r="H23" s="100"/>
      <c r="I23" s="100"/>
      <c r="J23" s="100"/>
      <c r="K23" s="100"/>
      <c r="L23" s="100"/>
      <c r="M23" s="100"/>
      <c r="N23" s="100"/>
      <c r="O23" s="100"/>
      <c r="P23" s="100"/>
      <c r="R23" s="122">
        <v>17</v>
      </c>
      <c r="S23" s="123" t="str">
        <f>'Time 1'!U22</f>
        <v>end</v>
      </c>
      <c r="T23" s="123" t="str">
        <f>'Time 1'!V22</f>
        <v>end</v>
      </c>
      <c r="U23" s="123" t="str">
        <f>'Time 1'!W22</f>
        <v>end</v>
      </c>
      <c r="V23" s="123" t="str">
        <f>'Time 2'!U22</f>
        <v>end</v>
      </c>
      <c r="W23" s="123" t="str">
        <f>'Time 2'!V22</f>
        <v>end</v>
      </c>
      <c r="X23" s="123" t="str">
        <f>'Time 2'!W22</f>
        <v>end</v>
      </c>
      <c r="Y23" s="124" t="str">
        <f t="shared" si="1"/>
        <v>x</v>
      </c>
      <c r="Z23" s="124" t="str">
        <f t="shared" si="2"/>
        <v>x</v>
      </c>
      <c r="AA23" s="124" t="str">
        <f t="shared" si="3"/>
        <v>x</v>
      </c>
      <c r="AB23" s="125" t="str">
        <f t="shared" si="4"/>
        <v>x</v>
      </c>
      <c r="AC23" s="125" t="str">
        <f t="shared" si="5"/>
        <v>x</v>
      </c>
      <c r="AD23" s="125" t="str">
        <f t="shared" si="6"/>
        <v>x</v>
      </c>
      <c r="AE23" s="126" t="str">
        <f t="shared" si="0"/>
        <v>x</v>
      </c>
      <c r="AF23" s="126" t="str">
        <f t="shared" si="7"/>
        <v>x</v>
      </c>
      <c r="AG23" s="126" t="str">
        <f t="shared" si="8"/>
        <v>x</v>
      </c>
      <c r="AH23" s="127" t="str">
        <f>IF('Time 1'!$AA$5=1,"", IF(Y23&lt;0, AE23-(2*AE23),AE23))</f>
        <v>x</v>
      </c>
      <c r="AI23" s="127" t="str">
        <f xml:space="preserve"> IF('Time 1'!$AA$5=1,"",IF(Z23&lt;0, AF23-(2*AF23),AF23))</f>
        <v>x</v>
      </c>
      <c r="AJ23" s="127" t="str">
        <f xml:space="preserve"> IF('Time 1'!$AA$5=1,"",IF(AA23&lt;0, AG23-(2*AG23),AG23))</f>
        <v>x</v>
      </c>
      <c r="AK23" s="128" t="str">
        <f>IF(S23="end","",IF('Time 1'!$AA$5=1,"",IF(AE23="x",AE23,IF(AH23&gt;0,1,2))))</f>
        <v/>
      </c>
      <c r="AL23" s="128" t="str">
        <f>IF(T23="end","",IF('Time 1'!$AA$5=1,"",IF(AF23="x",AF23,IF(AI23&gt;0,1,2))))</f>
        <v/>
      </c>
      <c r="AM23" s="122" t="str">
        <f>IF(U23="end","",IF('Time 1'!$AA$5=1,"",IF(AG23="x",AG23,IF(AJ23&gt;0,1,2))))</f>
        <v/>
      </c>
      <c r="AN23" s="189" t="str">
        <f>IF(AB23="x",AB23,IF(COUNTIF($AB$7:$AB$56,AB23)&gt;1,((RANK(AB23,$AB$7:$AB73,1))+(COUNT($AB$7:$AB73)+1-RANK($AB23,$AB$7:$AB$56,0)-RANK($AB23,$AB$7:$AB$56,1))/2),RANK(AB23,$AB$7:$AB$56,1)))</f>
        <v>x</v>
      </c>
      <c r="AO23" s="126" t="str">
        <f>IF(AC23="x",AC23,IF(COUNTIF($AC$7:$AC$56,AC23)&gt;1,((RANK(AC23,$AC$7:$AC73,1))+(COUNT($AC$7:$AC73)+1-RANK($AC23,$AC$7:$AC$56,0)-RANK($AC23,$AC$7:$AC$56,1))/2),RANK(AC23,$AC$7:$AC$56,1)))</f>
        <v>x</v>
      </c>
      <c r="AP23" s="132" t="str">
        <f>IF(AD23="x",AD23,IF(COUNTIF($AD$7:$AD$56,AD23)&gt;1,((RANK(AD23,$AD$7:$AD73,1))+(COUNT($AD$7:$AD73)+1-RANK($AD23,$AD$7:$AD$56,0)-RANK($AD23,$AD$7:$AD$56,1))/2),RANK(AD23,$AD$7:$AD$56,1)))</f>
        <v>x</v>
      </c>
      <c r="AQ23" s="127" t="str">
        <f t="shared" si="14"/>
        <v>x</v>
      </c>
      <c r="AR23" s="127" t="str">
        <f t="shared" si="9"/>
        <v>x</v>
      </c>
      <c r="AS23" s="127" t="str">
        <f t="shared" si="10"/>
        <v>x</v>
      </c>
      <c r="AT23" s="122" t="str">
        <f t="shared" si="11"/>
        <v/>
      </c>
      <c r="AU23" s="131" t="str">
        <f t="shared" si="12"/>
        <v/>
      </c>
      <c r="AV23" s="134" t="str">
        <f t="shared" si="13"/>
        <v/>
      </c>
      <c r="AZ23" s="136"/>
      <c r="BA23" s="26">
        <v>10</v>
      </c>
      <c r="BB23" s="26">
        <v>10</v>
      </c>
      <c r="BC23" s="26">
        <v>8</v>
      </c>
      <c r="BD23" s="26">
        <v>5</v>
      </c>
      <c r="BE23" s="26">
        <v>3</v>
      </c>
      <c r="BF23" s="136"/>
      <c r="BG23" s="136"/>
      <c r="BH23" s="136"/>
      <c r="BI23" s="136"/>
      <c r="BJ23" s="136"/>
      <c r="BK23" s="136"/>
      <c r="BL23" s="136"/>
      <c r="BM23" s="136"/>
      <c r="BN23" s="136"/>
      <c r="BO23" s="136"/>
      <c r="BP23" s="136"/>
      <c r="BQ23" s="136"/>
      <c r="BR23" s="136"/>
      <c r="BS23" s="136"/>
    </row>
    <row r="24" spans="1:71" x14ac:dyDescent="0.2">
      <c r="A24" s="411"/>
      <c r="B24" s="412"/>
      <c r="C24" s="323" t="s">
        <v>49</v>
      </c>
      <c r="D24" s="324"/>
      <c r="E24" s="143" t="str">
        <f>IF(E26="yes","",IF(E23="N/A","",IF(E13&lt;E23,"yes","no")))</f>
        <v>no</v>
      </c>
      <c r="F24" s="143" t="str">
        <f>IF(F26="yes","",IF(F23="N/A","",IF(F13&lt;F23,"yes","no")))</f>
        <v>no</v>
      </c>
      <c r="G24" s="144" t="str">
        <f>IF(G26="yes","",IF(G23="N/A","",IF(G13&lt;G23,"yes","no")))</f>
        <v>no</v>
      </c>
      <c r="H24" s="100"/>
      <c r="I24" s="100"/>
      <c r="J24" s="100"/>
      <c r="K24" s="100"/>
      <c r="L24" s="100"/>
      <c r="M24" s="100"/>
      <c r="N24" s="100"/>
      <c r="O24" s="100"/>
      <c r="P24" s="100"/>
      <c r="R24" s="122">
        <v>18</v>
      </c>
      <c r="S24" s="123" t="str">
        <f>'Time 1'!U23</f>
        <v>end</v>
      </c>
      <c r="T24" s="123" t="str">
        <f>'Time 1'!V23</f>
        <v>end</v>
      </c>
      <c r="U24" s="123" t="str">
        <f>'Time 1'!W23</f>
        <v>end</v>
      </c>
      <c r="V24" s="123" t="str">
        <f>'Time 2'!U23</f>
        <v>end</v>
      </c>
      <c r="W24" s="123" t="str">
        <f>'Time 2'!V23</f>
        <v>end</v>
      </c>
      <c r="X24" s="123" t="str">
        <f>'Time 2'!W23</f>
        <v>end</v>
      </c>
      <c r="Y24" s="124" t="str">
        <f t="shared" si="1"/>
        <v>x</v>
      </c>
      <c r="Z24" s="124" t="str">
        <f t="shared" si="2"/>
        <v>x</v>
      </c>
      <c r="AA24" s="124" t="str">
        <f t="shared" si="3"/>
        <v>x</v>
      </c>
      <c r="AB24" s="125" t="str">
        <f t="shared" si="4"/>
        <v>x</v>
      </c>
      <c r="AC24" s="125" t="str">
        <f t="shared" si="5"/>
        <v>x</v>
      </c>
      <c r="AD24" s="125" t="str">
        <f t="shared" si="6"/>
        <v>x</v>
      </c>
      <c r="AE24" s="126" t="str">
        <f t="shared" si="0"/>
        <v>x</v>
      </c>
      <c r="AF24" s="126" t="str">
        <f t="shared" si="7"/>
        <v>x</v>
      </c>
      <c r="AG24" s="126" t="str">
        <f t="shared" si="8"/>
        <v>x</v>
      </c>
      <c r="AH24" s="127" t="str">
        <f>IF('Time 1'!$AA$5=1,"", IF(Y24&lt;0, AE24-(2*AE24),AE24))</f>
        <v>x</v>
      </c>
      <c r="AI24" s="127" t="str">
        <f xml:space="preserve"> IF('Time 1'!$AA$5=1,"",IF(Z24&lt;0, AF24-(2*AF24),AF24))</f>
        <v>x</v>
      </c>
      <c r="AJ24" s="127" t="str">
        <f xml:space="preserve"> IF('Time 1'!$AA$5=1,"",IF(AA24&lt;0, AG24-(2*AG24),AG24))</f>
        <v>x</v>
      </c>
      <c r="AK24" s="128" t="str">
        <f>IF(S24="end","",IF('Time 1'!$AA$5=1,"",IF(AE24="x",AE24,IF(AH24&gt;0,1,2))))</f>
        <v/>
      </c>
      <c r="AL24" s="128" t="str">
        <f>IF(T24="end","",IF('Time 1'!$AA$5=1,"",IF(AF24="x",AF24,IF(AI24&gt;0,1,2))))</f>
        <v/>
      </c>
      <c r="AM24" s="122" t="str">
        <f>IF(U24="end","",IF('Time 1'!$AA$5=1,"",IF(AG24="x",AG24,IF(AJ24&gt;0,1,2))))</f>
        <v/>
      </c>
      <c r="AN24" s="189" t="str">
        <f>IF(AB24="x",AB24,IF(COUNTIF($AB$7:$AB$56,AB24)&gt;1,((RANK(AB24,$AB$7:$AB74,1))+(COUNT($AB$7:$AB74)+1-RANK($AB24,$AB$7:$AB$56,0)-RANK($AB24,$AB$7:$AB$56,1))/2),RANK(AB24,$AB$7:$AB$56,1)))</f>
        <v>x</v>
      </c>
      <c r="AO24" s="126" t="str">
        <f>IF(AC24="x",AC24,IF(COUNTIF($AC$7:$AC$56,AC24)&gt;1,((RANK(AC24,$AC$7:$AC74,1))+(COUNT($AC$7:$AC74)+1-RANK($AC24,$AC$7:$AC$56,0)-RANK($AC24,$AC$7:$AC$56,1))/2),RANK(AC24,$AC$7:$AC$56,1)))</f>
        <v>x</v>
      </c>
      <c r="AP24" s="132" t="str">
        <f>IF(AD24="x",AD24,IF(COUNTIF($AD$7:$AD$56,AD24)&gt;1,((RANK(AD24,$AD$7:$AD74,1))+(COUNT($AD$7:$AD74)+1-RANK($AD24,$AD$7:$AD$56,0)-RANK($AD24,$AD$7:$AD$56,1))/2),RANK(AD24,$AD$7:$AD$56,1)))</f>
        <v>x</v>
      </c>
      <c r="AQ24" s="127" t="str">
        <f t="shared" si="14"/>
        <v>x</v>
      </c>
      <c r="AR24" s="127" t="str">
        <f t="shared" si="9"/>
        <v>x</v>
      </c>
      <c r="AS24" s="127" t="str">
        <f t="shared" si="10"/>
        <v>x</v>
      </c>
      <c r="AT24" s="122" t="str">
        <f t="shared" si="11"/>
        <v/>
      </c>
      <c r="AU24" s="131" t="str">
        <f t="shared" si="12"/>
        <v/>
      </c>
      <c r="AV24" s="134" t="str">
        <f t="shared" si="13"/>
        <v/>
      </c>
      <c r="AZ24" s="136"/>
      <c r="BA24" s="26">
        <v>11</v>
      </c>
      <c r="BB24" s="26">
        <v>14</v>
      </c>
      <c r="BC24" s="26">
        <v>10</v>
      </c>
      <c r="BD24" s="26">
        <v>8</v>
      </c>
      <c r="BE24" s="26">
        <v>5</v>
      </c>
      <c r="BF24" s="136"/>
      <c r="BG24" s="136"/>
      <c r="BH24" s="136"/>
      <c r="BI24" s="136"/>
      <c r="BJ24" s="136"/>
      <c r="BK24" s="136"/>
      <c r="BL24" s="136"/>
      <c r="BM24" s="136"/>
      <c r="BN24" s="136"/>
      <c r="BO24" s="136"/>
      <c r="BP24" s="136"/>
      <c r="BQ24" s="136"/>
      <c r="BR24" s="136"/>
      <c r="BS24" s="136"/>
    </row>
    <row r="25" spans="1:71" x14ac:dyDescent="0.2">
      <c r="A25" s="411"/>
      <c r="B25" s="412"/>
      <c r="C25" s="189">
        <v>5.0000000000000001E-3</v>
      </c>
      <c r="D25" s="126">
        <v>0.01</v>
      </c>
      <c r="E25" s="121">
        <f>IF(E6&gt;30,"N/A",IF(E6&gt;9,SUMIF(BA23:BA63,E6,BE23:BE63),SUMIF(BA9:BA13,E6,BD9:BE13)))</f>
        <v>0</v>
      </c>
      <c r="F25" s="113">
        <f>IF(F6&gt;30,"N/A",IF(F6&gt;9,SUMIF(BA23:BA63,F6,BE23:BE63),SUMIF(BA9:BA13,F6,BD9:BE13)))</f>
        <v>0</v>
      </c>
      <c r="G25" s="114">
        <f>IF(G6&gt;30,"N/A",IF(G6&gt;9,SUMIF(BA23:BA63,G6,BE23:BE63),SUMIF(BA9:BA13,G6,BD9:BE13)))</f>
        <v>0</v>
      </c>
      <c r="H25" s="100"/>
      <c r="I25" s="100"/>
      <c r="J25" s="100"/>
      <c r="K25" s="100"/>
      <c r="L25" s="100"/>
      <c r="M25" s="100"/>
      <c r="N25" s="100"/>
      <c r="O25" s="100"/>
      <c r="P25" s="100"/>
      <c r="R25" s="122">
        <v>19</v>
      </c>
      <c r="S25" s="123" t="str">
        <f>'Time 1'!U24</f>
        <v>end</v>
      </c>
      <c r="T25" s="123" t="str">
        <f>'Time 1'!V24</f>
        <v>end</v>
      </c>
      <c r="U25" s="123" t="str">
        <f>'Time 1'!W24</f>
        <v>end</v>
      </c>
      <c r="V25" s="123" t="str">
        <f>'Time 2'!U24</f>
        <v>end</v>
      </c>
      <c r="W25" s="123" t="str">
        <f>'Time 2'!V24</f>
        <v>end</v>
      </c>
      <c r="X25" s="123" t="str">
        <f>'Time 2'!W24</f>
        <v>end</v>
      </c>
      <c r="Y25" s="124" t="str">
        <f t="shared" si="1"/>
        <v>x</v>
      </c>
      <c r="Z25" s="124" t="str">
        <f t="shared" si="2"/>
        <v>x</v>
      </c>
      <c r="AA25" s="124" t="str">
        <f t="shared" si="3"/>
        <v>x</v>
      </c>
      <c r="AB25" s="125" t="str">
        <f t="shared" si="4"/>
        <v>x</v>
      </c>
      <c r="AC25" s="125" t="str">
        <f t="shared" si="5"/>
        <v>x</v>
      </c>
      <c r="AD25" s="125" t="str">
        <f t="shared" si="6"/>
        <v>x</v>
      </c>
      <c r="AE25" s="126" t="str">
        <f t="shared" si="0"/>
        <v>x</v>
      </c>
      <c r="AF25" s="126" t="str">
        <f t="shared" si="7"/>
        <v>x</v>
      </c>
      <c r="AG25" s="126" t="str">
        <f t="shared" si="8"/>
        <v>x</v>
      </c>
      <c r="AH25" s="127" t="str">
        <f>IF('Time 1'!$AA$5=1,"", IF(Y25&lt;0, AE25-(2*AE25),AE25))</f>
        <v>x</v>
      </c>
      <c r="AI25" s="127" t="str">
        <f xml:space="preserve"> IF('Time 1'!$AA$5=1,"",IF(Z25&lt;0, AF25-(2*AF25),AF25))</f>
        <v>x</v>
      </c>
      <c r="AJ25" s="127" t="str">
        <f xml:space="preserve"> IF('Time 1'!$AA$5=1,"",IF(AA25&lt;0, AG25-(2*AG25),AG25))</f>
        <v>x</v>
      </c>
      <c r="AK25" s="128" t="str">
        <f>IF(S25="end","",IF('Time 1'!$AA$5=1,"",IF(AE25="x",AE25,IF(AH25&gt;0,1,2))))</f>
        <v/>
      </c>
      <c r="AL25" s="128" t="str">
        <f>IF(T25="end","",IF('Time 1'!$AA$5=1,"",IF(AF25="x",AF25,IF(AI25&gt;0,1,2))))</f>
        <v/>
      </c>
      <c r="AM25" s="122" t="str">
        <f>IF(U25="end","",IF('Time 1'!$AA$5=1,"",IF(AG25="x",AG25,IF(AJ25&gt;0,1,2))))</f>
        <v/>
      </c>
      <c r="AN25" s="189" t="str">
        <f>IF(AB25="x",AB25,IF(COUNTIF($AB$7:$AB$56,AB25)&gt;1,((RANK(AB25,$AB$7:$AB75,1))+(COUNT($AB$7:$AB75)+1-RANK($AB25,$AB$7:$AB$56,0)-RANK($AB25,$AB$7:$AB$56,1))/2),RANK(AB25,$AB$7:$AB$56,1)))</f>
        <v>x</v>
      </c>
      <c r="AO25" s="126" t="str">
        <f>IF(AC25="x",AC25,IF(COUNTIF($AC$7:$AC$56,AC25)&gt;1,((RANK(AC25,$AC$7:$AC75,1))+(COUNT($AC$7:$AC75)+1-RANK($AC25,$AC$7:$AC$56,0)-RANK($AC25,$AC$7:$AC$56,1))/2),RANK(AC25,$AC$7:$AC$56,1)))</f>
        <v>x</v>
      </c>
      <c r="AP25" s="132" t="str">
        <f>IF(AD25="x",AD25,IF(COUNTIF($AD$7:$AD$56,AD25)&gt;1,((RANK(AD25,$AD$7:$AD75,1))+(COUNT($AD$7:$AD75)+1-RANK($AD25,$AD$7:$AD$56,0)-RANK($AD25,$AD$7:$AD$56,1))/2),RANK(AD25,$AD$7:$AD$56,1)))</f>
        <v>x</v>
      </c>
      <c r="AQ25" s="127" t="str">
        <f t="shared" si="14"/>
        <v>x</v>
      </c>
      <c r="AR25" s="127" t="str">
        <f t="shared" si="9"/>
        <v>x</v>
      </c>
      <c r="AS25" s="127" t="str">
        <f t="shared" si="10"/>
        <v>x</v>
      </c>
      <c r="AT25" s="122" t="str">
        <f t="shared" si="11"/>
        <v/>
      </c>
      <c r="AU25" s="131" t="str">
        <f t="shared" si="12"/>
        <v/>
      </c>
      <c r="AV25" s="134" t="str">
        <f t="shared" si="13"/>
        <v/>
      </c>
      <c r="AZ25" s="136"/>
      <c r="BA25" s="26">
        <v>12</v>
      </c>
      <c r="BB25" s="26">
        <v>17</v>
      </c>
      <c r="BC25" s="26">
        <v>13</v>
      </c>
      <c r="BD25" s="26">
        <v>10</v>
      </c>
      <c r="BE25" s="26">
        <v>8</v>
      </c>
      <c r="BF25" s="136"/>
      <c r="BG25" s="136"/>
      <c r="BH25" s="136"/>
      <c r="BI25" s="136"/>
      <c r="BJ25" s="136"/>
      <c r="BK25" s="136"/>
      <c r="BL25" s="136"/>
      <c r="BM25" s="136"/>
      <c r="BN25" s="136"/>
      <c r="BO25" s="136"/>
      <c r="BP25" s="136"/>
      <c r="BQ25" s="136"/>
      <c r="BR25" s="136"/>
      <c r="BS25" s="136"/>
    </row>
    <row r="26" spans="1:71" x14ac:dyDescent="0.2">
      <c r="A26" s="413"/>
      <c r="B26" s="414"/>
      <c r="C26" s="407" t="s">
        <v>49</v>
      </c>
      <c r="D26" s="408"/>
      <c r="E26" s="148" t="str">
        <f>IF(E25="N/A","",IF(E13&lt;E25,"yes","no"))</f>
        <v>no</v>
      </c>
      <c r="F26" s="148" t="str">
        <f>IF(F25="N/A","",IF(F13&lt;F25,"yes","no"))</f>
        <v>no</v>
      </c>
      <c r="G26" s="149" t="str">
        <f>IF(G25="N/A","",IF(G13&lt;G25,"yes","no"))</f>
        <v>no</v>
      </c>
      <c r="H26" s="100"/>
      <c r="I26" s="100"/>
      <c r="J26" s="100"/>
      <c r="K26" s="100"/>
      <c r="L26" s="100"/>
      <c r="M26" s="100"/>
      <c r="N26" s="100"/>
      <c r="O26" s="100"/>
      <c r="P26" s="100"/>
      <c r="R26" s="122">
        <v>20</v>
      </c>
      <c r="S26" s="123" t="str">
        <f>'Time 1'!U25</f>
        <v>end</v>
      </c>
      <c r="T26" s="123" t="str">
        <f>'Time 1'!V25</f>
        <v>end</v>
      </c>
      <c r="U26" s="123" t="str">
        <f>'Time 1'!W25</f>
        <v>end</v>
      </c>
      <c r="V26" s="123" t="str">
        <f>'Time 2'!U25</f>
        <v>end</v>
      </c>
      <c r="W26" s="123" t="str">
        <f>'Time 2'!V25</f>
        <v>end</v>
      </c>
      <c r="X26" s="123" t="str">
        <f>'Time 2'!W25</f>
        <v>end</v>
      </c>
      <c r="Y26" s="124" t="str">
        <f t="shared" si="1"/>
        <v>x</v>
      </c>
      <c r="Z26" s="124" t="str">
        <f t="shared" si="2"/>
        <v>x</v>
      </c>
      <c r="AA26" s="124" t="str">
        <f t="shared" si="3"/>
        <v>x</v>
      </c>
      <c r="AB26" s="125" t="str">
        <f t="shared" si="4"/>
        <v>x</v>
      </c>
      <c r="AC26" s="125" t="str">
        <f t="shared" si="5"/>
        <v>x</v>
      </c>
      <c r="AD26" s="125" t="str">
        <f t="shared" si="6"/>
        <v>x</v>
      </c>
      <c r="AE26" s="126" t="str">
        <f t="shared" si="0"/>
        <v>x</v>
      </c>
      <c r="AF26" s="126" t="str">
        <f t="shared" si="7"/>
        <v>x</v>
      </c>
      <c r="AG26" s="126" t="str">
        <f t="shared" si="8"/>
        <v>x</v>
      </c>
      <c r="AH26" s="127" t="str">
        <f>IF('Time 1'!$AA$5=1,"", IF(Y26&lt;0, AE26-(2*AE26),AE26))</f>
        <v>x</v>
      </c>
      <c r="AI26" s="127" t="str">
        <f xml:space="preserve"> IF('Time 1'!$AA$5=1,"",IF(Z26&lt;0, AF26-(2*AF26),AF26))</f>
        <v>x</v>
      </c>
      <c r="AJ26" s="127" t="str">
        <f xml:space="preserve"> IF('Time 1'!$AA$5=1,"",IF(AA26&lt;0, AG26-(2*AG26),AG26))</f>
        <v>x</v>
      </c>
      <c r="AK26" s="128" t="str">
        <f>IF(S26="end","",IF('Time 1'!$AA$5=1,"",IF(AE26="x",AE26,IF(AH26&gt;0,1,2))))</f>
        <v/>
      </c>
      <c r="AL26" s="128" t="str">
        <f>IF(T26="end","",IF('Time 1'!$AA$5=1,"",IF(AF26="x",AF26,IF(AI26&gt;0,1,2))))</f>
        <v/>
      </c>
      <c r="AM26" s="122" t="str">
        <f>IF(U26="end","",IF('Time 1'!$AA$5=1,"",IF(AG26="x",AG26,IF(AJ26&gt;0,1,2))))</f>
        <v/>
      </c>
      <c r="AN26" s="189" t="str">
        <f>IF(AB26="x",AB26,IF(COUNTIF($AB$7:$AB$56,AB26)&gt;1,((RANK(AB26,$AB$7:$AB76,1))+(COUNT($AB$7:$AB76)+1-RANK($AB26,$AB$7:$AB$56,0)-RANK($AB26,$AB$7:$AB$56,1))/2),RANK(AB26,$AB$7:$AB$56,1)))</f>
        <v>x</v>
      </c>
      <c r="AO26" s="126" t="str">
        <f>IF(AC26="x",AC26,IF(COUNTIF($AC$7:$AC$56,AC26)&gt;1,((RANK(AC26,$AC$7:$AC76,1))+(COUNT($AC$7:$AC76)+1-RANK($AC26,$AC$7:$AC$56,0)-RANK($AC26,$AC$7:$AC$56,1))/2),RANK(AC26,$AC$7:$AC$56,1)))</f>
        <v>x</v>
      </c>
      <c r="AP26" s="132" t="str">
        <f>IF(AD26="x",AD26,IF(COUNTIF($AD$7:$AD$56,AD26)&gt;1,((RANK(AD26,$AD$7:$AD76,1))+(COUNT($AD$7:$AD76)+1-RANK($AD26,$AD$7:$AD$56,0)-RANK($AD26,$AD$7:$AD$56,1))/2),RANK(AD26,$AD$7:$AD$56,1)))</f>
        <v>x</v>
      </c>
      <c r="AQ26" s="127" t="str">
        <f t="shared" si="14"/>
        <v>x</v>
      </c>
      <c r="AR26" s="127" t="str">
        <f t="shared" si="9"/>
        <v>x</v>
      </c>
      <c r="AS26" s="127" t="str">
        <f t="shared" si="10"/>
        <v>x</v>
      </c>
      <c r="AT26" s="122" t="str">
        <f t="shared" si="11"/>
        <v/>
      </c>
      <c r="AU26" s="131" t="str">
        <f t="shared" si="12"/>
        <v/>
      </c>
      <c r="AV26" s="134" t="str">
        <f t="shared" si="13"/>
        <v/>
      </c>
      <c r="AZ26" s="136"/>
      <c r="BA26" s="26">
        <v>13</v>
      </c>
      <c r="BB26" s="26">
        <v>21</v>
      </c>
      <c r="BC26" s="26">
        <v>17</v>
      </c>
      <c r="BD26" s="26">
        <v>14</v>
      </c>
      <c r="BE26" s="26">
        <v>10</v>
      </c>
      <c r="BF26" s="136"/>
      <c r="BG26" s="136"/>
      <c r="BH26" s="136"/>
      <c r="BI26" s="136"/>
      <c r="BJ26" s="136"/>
      <c r="BK26" s="136"/>
      <c r="BL26" s="136"/>
      <c r="BM26" s="136"/>
      <c r="BN26" s="136"/>
      <c r="BO26" s="136"/>
      <c r="BP26" s="136"/>
      <c r="BQ26" s="136"/>
      <c r="BR26" s="136"/>
      <c r="BS26" s="136"/>
    </row>
    <row r="27" spans="1:71" x14ac:dyDescent="0.2">
      <c r="A27" s="100"/>
      <c r="B27" s="100"/>
      <c r="C27" s="100"/>
      <c r="D27" s="135"/>
      <c r="E27" s="135"/>
      <c r="F27" s="135"/>
      <c r="G27" s="135"/>
      <c r="H27" s="100"/>
      <c r="I27" s="100"/>
      <c r="J27" s="100"/>
      <c r="K27" s="100"/>
      <c r="L27" s="100"/>
      <c r="M27" s="100"/>
      <c r="N27" s="100"/>
      <c r="O27" s="100"/>
      <c r="P27" s="100"/>
      <c r="R27" s="122">
        <v>21</v>
      </c>
      <c r="S27" s="123" t="str">
        <f>'Time 1'!U26</f>
        <v>end</v>
      </c>
      <c r="T27" s="123" t="str">
        <f>'Time 1'!V26</f>
        <v>end</v>
      </c>
      <c r="U27" s="123" t="str">
        <f>'Time 1'!W26</f>
        <v>end</v>
      </c>
      <c r="V27" s="123" t="str">
        <f>'Time 2'!U26</f>
        <v>end</v>
      </c>
      <c r="W27" s="123" t="str">
        <f>'Time 2'!V26</f>
        <v>end</v>
      </c>
      <c r="X27" s="123" t="str">
        <f>'Time 2'!W26</f>
        <v>end</v>
      </c>
      <c r="Y27" s="124" t="str">
        <f t="shared" si="1"/>
        <v>x</v>
      </c>
      <c r="Z27" s="124" t="str">
        <f t="shared" si="2"/>
        <v>x</v>
      </c>
      <c r="AA27" s="124" t="str">
        <f t="shared" si="3"/>
        <v>x</v>
      </c>
      <c r="AB27" s="125" t="str">
        <f t="shared" si="4"/>
        <v>x</v>
      </c>
      <c r="AC27" s="125" t="str">
        <f t="shared" si="5"/>
        <v>x</v>
      </c>
      <c r="AD27" s="125" t="str">
        <f t="shared" si="6"/>
        <v>x</v>
      </c>
      <c r="AE27" s="126" t="str">
        <f t="shared" si="0"/>
        <v>x</v>
      </c>
      <c r="AF27" s="126" t="str">
        <f t="shared" si="7"/>
        <v>x</v>
      </c>
      <c r="AG27" s="126" t="str">
        <f t="shared" si="8"/>
        <v>x</v>
      </c>
      <c r="AH27" s="127" t="str">
        <f>IF('Time 1'!$AA$5=1,"", IF(Y27&lt;0, AE27-(2*AE27),AE27))</f>
        <v>x</v>
      </c>
      <c r="AI27" s="127" t="str">
        <f xml:space="preserve"> IF('Time 1'!$AA$5=1,"",IF(Z27&lt;0, AF27-(2*AF27),AF27))</f>
        <v>x</v>
      </c>
      <c r="AJ27" s="127" t="str">
        <f xml:space="preserve"> IF('Time 1'!$AA$5=1,"",IF(AA27&lt;0, AG27-(2*AG27),AG27))</f>
        <v>x</v>
      </c>
      <c r="AK27" s="128" t="str">
        <f>IF(S27="end","",IF('Time 1'!$AA$5=1,"",IF(AE27="x",AE27,IF(AH27&gt;0,1,2))))</f>
        <v/>
      </c>
      <c r="AL27" s="128" t="str">
        <f>IF(T27="end","",IF('Time 1'!$AA$5=1,"",IF(AF27="x",AF27,IF(AI27&gt;0,1,2))))</f>
        <v/>
      </c>
      <c r="AM27" s="122" t="str">
        <f>IF(U27="end","",IF('Time 1'!$AA$5=1,"",IF(AG27="x",AG27,IF(AJ27&gt;0,1,2))))</f>
        <v/>
      </c>
      <c r="AN27" s="189" t="str">
        <f>IF(AB27="x",AB27,IF(COUNTIF($AB$7:$AB$56,AB27)&gt;1,((RANK(AB27,$AB$7:$AB77,1))+(COUNT($AB$7:$AB77)+1-RANK($AB27,$AB$7:$AB$56,0)-RANK($AB27,$AB$7:$AB$56,1))/2),RANK(AB27,$AB$7:$AB$56,1)))</f>
        <v>x</v>
      </c>
      <c r="AO27" s="126" t="str">
        <f>IF(AC27="x",AC27,IF(COUNTIF($AC$7:$AC$56,AC27)&gt;1,((RANK(AC27,$AC$7:$AC77,1))+(COUNT($AC$7:$AC77)+1-RANK($AC27,$AC$7:$AC$56,0)-RANK($AC27,$AC$7:$AC$56,1))/2),RANK(AC27,$AC$7:$AC$56,1)))</f>
        <v>x</v>
      </c>
      <c r="AP27" s="132" t="str">
        <f>IF(AD27="x",AD27,IF(COUNTIF($AD$7:$AD$56,AD27)&gt;1,((RANK(AD27,$AD$7:$AD77,1))+(COUNT($AD$7:$AD77)+1-RANK($AD27,$AD$7:$AD$56,0)-RANK($AD27,$AD$7:$AD$56,1))/2),RANK(AD27,$AD$7:$AD$56,1)))</f>
        <v>x</v>
      </c>
      <c r="AQ27" s="127" t="str">
        <f t="shared" si="14"/>
        <v>x</v>
      </c>
      <c r="AR27" s="127" t="str">
        <f t="shared" si="9"/>
        <v>x</v>
      </c>
      <c r="AS27" s="127" t="str">
        <f t="shared" si="10"/>
        <v>x</v>
      </c>
      <c r="AT27" s="122" t="str">
        <f t="shared" si="11"/>
        <v/>
      </c>
      <c r="AU27" s="131" t="str">
        <f t="shared" si="12"/>
        <v/>
      </c>
      <c r="AV27" s="134" t="str">
        <f t="shared" si="13"/>
        <v/>
      </c>
      <c r="AZ27" s="136"/>
      <c r="BA27" s="26">
        <v>14</v>
      </c>
      <c r="BB27" s="26">
        <v>26</v>
      </c>
      <c r="BC27" s="26">
        <v>21</v>
      </c>
      <c r="BD27" s="26">
        <v>17</v>
      </c>
      <c r="BE27" s="26">
        <v>13</v>
      </c>
      <c r="BF27" s="136"/>
      <c r="BG27" s="136"/>
      <c r="BH27" s="136"/>
      <c r="BI27" s="136"/>
      <c r="BJ27" s="136"/>
      <c r="BK27" s="136"/>
      <c r="BL27" s="136"/>
      <c r="BM27" s="136"/>
      <c r="BN27" s="136"/>
      <c r="BO27" s="136"/>
      <c r="BP27" s="136"/>
      <c r="BQ27" s="136"/>
      <c r="BR27" s="136"/>
      <c r="BS27" s="136"/>
    </row>
    <row r="28" spans="1:71" x14ac:dyDescent="0.2">
      <c r="A28" s="100"/>
      <c r="B28" s="100"/>
      <c r="C28" s="100"/>
      <c r="D28" s="135"/>
      <c r="E28" s="100"/>
      <c r="F28" s="135"/>
      <c r="G28" s="135"/>
      <c r="H28" s="100"/>
      <c r="I28" s="100"/>
      <c r="J28" s="100"/>
      <c r="K28" s="100"/>
      <c r="L28" s="100"/>
      <c r="M28" s="100"/>
      <c r="N28" s="100"/>
      <c r="O28" s="100"/>
      <c r="P28" s="100"/>
      <c r="R28" s="122">
        <v>22</v>
      </c>
      <c r="S28" s="123" t="str">
        <f>'Time 1'!U27</f>
        <v>end</v>
      </c>
      <c r="T28" s="123" t="str">
        <f>'Time 1'!V27</f>
        <v>end</v>
      </c>
      <c r="U28" s="123" t="str">
        <f>'Time 1'!W27</f>
        <v>end</v>
      </c>
      <c r="V28" s="123" t="str">
        <f>'Time 2'!U27</f>
        <v>end</v>
      </c>
      <c r="W28" s="123" t="str">
        <f>'Time 2'!V27</f>
        <v>end</v>
      </c>
      <c r="X28" s="123" t="str">
        <f>'Time 2'!W27</f>
        <v>end</v>
      </c>
      <c r="Y28" s="124" t="str">
        <f t="shared" si="1"/>
        <v>x</v>
      </c>
      <c r="Z28" s="124" t="str">
        <f t="shared" si="2"/>
        <v>x</v>
      </c>
      <c r="AA28" s="124" t="str">
        <f t="shared" si="3"/>
        <v>x</v>
      </c>
      <c r="AB28" s="125" t="str">
        <f t="shared" si="4"/>
        <v>x</v>
      </c>
      <c r="AC28" s="125" t="str">
        <f t="shared" si="5"/>
        <v>x</v>
      </c>
      <c r="AD28" s="125" t="str">
        <f t="shared" si="6"/>
        <v>x</v>
      </c>
      <c r="AE28" s="126" t="str">
        <f t="shared" si="0"/>
        <v>x</v>
      </c>
      <c r="AF28" s="126" t="str">
        <f t="shared" si="7"/>
        <v>x</v>
      </c>
      <c r="AG28" s="126" t="str">
        <f t="shared" si="8"/>
        <v>x</v>
      </c>
      <c r="AH28" s="127" t="str">
        <f>IF('Time 1'!$AA$5=1,"", IF(Y28&lt;0, AE28-(2*AE28),AE28))</f>
        <v>x</v>
      </c>
      <c r="AI28" s="127" t="str">
        <f xml:space="preserve"> IF('Time 1'!$AA$5=1,"",IF(Z28&lt;0, AF28-(2*AF28),AF28))</f>
        <v>x</v>
      </c>
      <c r="AJ28" s="127" t="str">
        <f xml:space="preserve"> IF('Time 1'!$AA$5=1,"",IF(AA28&lt;0, AG28-(2*AG28),AG28))</f>
        <v>x</v>
      </c>
      <c r="AK28" s="128" t="str">
        <f>IF(S28="end","",IF('Time 1'!$AA$5=1,"",IF(AE28="x",AE28,IF(AH28&gt;0,1,2))))</f>
        <v/>
      </c>
      <c r="AL28" s="128" t="str">
        <f>IF(T28="end","",IF('Time 1'!$AA$5=1,"",IF(AF28="x",AF28,IF(AI28&gt;0,1,2))))</f>
        <v/>
      </c>
      <c r="AM28" s="122" t="str">
        <f>IF(U28="end","",IF('Time 1'!$AA$5=1,"",IF(AG28="x",AG28,IF(AJ28&gt;0,1,2))))</f>
        <v/>
      </c>
      <c r="AN28" s="189" t="str">
        <f>IF(AB28="x",AB28,IF(COUNTIF($AB$7:$AB$56,AB28)&gt;1,((RANK(AB28,$AB$7:$AB78,1))+(COUNT($AB$7:$AB78)+1-RANK($AB28,$AB$7:$AB$56,0)-RANK($AB28,$AB$7:$AB$56,1))/2),RANK(AB28,$AB$7:$AB$56,1)))</f>
        <v>x</v>
      </c>
      <c r="AO28" s="126" t="str">
        <f>IF(AC28="x",AC28,IF(COUNTIF($AC$7:$AC$56,AC28)&gt;1,((RANK(AC28,$AC$7:$AC78,1))+(COUNT($AC$7:$AC78)+1-RANK($AC28,$AC$7:$AC$56,0)-RANK($AC28,$AC$7:$AC$56,1))/2),RANK(AC28,$AC$7:$AC$56,1)))</f>
        <v>x</v>
      </c>
      <c r="AP28" s="132" t="str">
        <f>IF(AD28="x",AD28,IF(COUNTIF($AD$7:$AD$56,AD28)&gt;1,((RANK(AD28,$AD$7:$AD78,1))+(COUNT($AD$7:$AD78)+1-RANK($AD28,$AD$7:$AD$56,0)-RANK($AD28,$AD$7:$AD$56,1))/2),RANK(AD28,$AD$7:$AD$56,1)))</f>
        <v>x</v>
      </c>
      <c r="AQ28" s="127" t="str">
        <f t="shared" si="14"/>
        <v>x</v>
      </c>
      <c r="AR28" s="127" t="str">
        <f t="shared" si="9"/>
        <v>x</v>
      </c>
      <c r="AS28" s="127" t="str">
        <f t="shared" si="10"/>
        <v>x</v>
      </c>
      <c r="AT28" s="122" t="str">
        <f t="shared" si="11"/>
        <v/>
      </c>
      <c r="AU28" s="131" t="str">
        <f t="shared" si="12"/>
        <v/>
      </c>
      <c r="AV28" s="134" t="str">
        <f t="shared" si="13"/>
        <v/>
      </c>
      <c r="AZ28" s="136"/>
      <c r="BA28" s="26">
        <v>15</v>
      </c>
      <c r="BB28" s="26">
        <v>30</v>
      </c>
      <c r="BC28" s="26">
        <v>25</v>
      </c>
      <c r="BD28" s="26">
        <v>21</v>
      </c>
      <c r="BE28" s="26">
        <v>17</v>
      </c>
      <c r="BF28" s="136"/>
      <c r="BG28" s="136"/>
      <c r="BH28" s="136"/>
      <c r="BI28" s="136"/>
      <c r="BJ28" s="136"/>
      <c r="BK28" s="136"/>
      <c r="BL28" s="136"/>
      <c r="BM28" s="136"/>
      <c r="BN28" s="136"/>
      <c r="BO28" s="136"/>
      <c r="BP28" s="136"/>
      <c r="BQ28" s="136"/>
      <c r="BR28" s="136"/>
      <c r="BS28" s="136"/>
    </row>
    <row r="29" spans="1:71" x14ac:dyDescent="0.2">
      <c r="A29" s="405" t="s">
        <v>140</v>
      </c>
      <c r="B29" s="405"/>
      <c r="C29" s="405"/>
      <c r="D29" s="405"/>
      <c r="E29" s="405"/>
      <c r="F29" s="405"/>
      <c r="G29" s="405"/>
      <c r="H29" s="405"/>
      <c r="I29" s="405"/>
      <c r="J29" s="405"/>
      <c r="K29" s="405"/>
      <c r="L29" s="405"/>
      <c r="M29" s="142"/>
      <c r="N29" s="142"/>
      <c r="O29" s="142"/>
      <c r="P29" s="142"/>
      <c r="R29" s="122">
        <v>23</v>
      </c>
      <c r="S29" s="123" t="str">
        <f>'Time 1'!U28</f>
        <v>end</v>
      </c>
      <c r="T29" s="123" t="str">
        <f>'Time 1'!V28</f>
        <v>end</v>
      </c>
      <c r="U29" s="123" t="str">
        <f>'Time 1'!W28</f>
        <v>end</v>
      </c>
      <c r="V29" s="123" t="str">
        <f>'Time 2'!U28</f>
        <v>end</v>
      </c>
      <c r="W29" s="123" t="str">
        <f>'Time 2'!V28</f>
        <v>end</v>
      </c>
      <c r="X29" s="123" t="str">
        <f>'Time 2'!W28</f>
        <v>end</v>
      </c>
      <c r="Y29" s="124" t="str">
        <f t="shared" si="1"/>
        <v>x</v>
      </c>
      <c r="Z29" s="124" t="str">
        <f t="shared" si="2"/>
        <v>x</v>
      </c>
      <c r="AA29" s="124" t="str">
        <f t="shared" si="3"/>
        <v>x</v>
      </c>
      <c r="AB29" s="125" t="str">
        <f t="shared" si="4"/>
        <v>x</v>
      </c>
      <c r="AC29" s="125" t="str">
        <f t="shared" si="5"/>
        <v>x</v>
      </c>
      <c r="AD29" s="125" t="str">
        <f t="shared" si="6"/>
        <v>x</v>
      </c>
      <c r="AE29" s="126" t="str">
        <f t="shared" si="0"/>
        <v>x</v>
      </c>
      <c r="AF29" s="126" t="str">
        <f t="shared" si="7"/>
        <v>x</v>
      </c>
      <c r="AG29" s="126" t="str">
        <f t="shared" si="8"/>
        <v>x</v>
      </c>
      <c r="AH29" s="127" t="str">
        <f>IF('Time 1'!$AA$5=1,"", IF(Y29&lt;0, AE29-(2*AE29),AE29))</f>
        <v>x</v>
      </c>
      <c r="AI29" s="127" t="str">
        <f xml:space="preserve"> IF('Time 1'!$AA$5=1,"",IF(Z29&lt;0, AF29-(2*AF29),AF29))</f>
        <v>x</v>
      </c>
      <c r="AJ29" s="127" t="str">
        <f xml:space="preserve"> IF('Time 1'!$AA$5=1,"",IF(AA29&lt;0, AG29-(2*AG29),AG29))</f>
        <v>x</v>
      </c>
      <c r="AK29" s="128" t="str">
        <f>IF(S29="end","",IF('Time 1'!$AA$5=1,"",IF(AE29="x",AE29,IF(AH29&gt;0,1,2))))</f>
        <v/>
      </c>
      <c r="AL29" s="128" t="str">
        <f>IF(T29="end","",IF('Time 1'!$AA$5=1,"",IF(AF29="x",AF29,IF(AI29&gt;0,1,2))))</f>
        <v/>
      </c>
      <c r="AM29" s="122" t="str">
        <f>IF(U29="end","",IF('Time 1'!$AA$5=1,"",IF(AG29="x",AG29,IF(AJ29&gt;0,1,2))))</f>
        <v/>
      </c>
      <c r="AN29" s="189" t="str">
        <f>IF(AB29="x",AB29,IF(COUNTIF($AB$7:$AB$56,AB29)&gt;1,((RANK(AB29,$AB$7:$AB79,1))+(COUNT($AB$7:$AB79)+1-RANK($AB29,$AB$7:$AB$56,0)-RANK($AB29,$AB$7:$AB$56,1))/2),RANK(AB29,$AB$7:$AB$56,1)))</f>
        <v>x</v>
      </c>
      <c r="AO29" s="126" t="str">
        <f>IF(AC29="x",AC29,IF(COUNTIF($AC$7:$AC$56,AC29)&gt;1,((RANK(AC29,$AC$7:$AC79,1))+(COUNT($AC$7:$AC79)+1-RANK($AC29,$AC$7:$AC$56,0)-RANK($AC29,$AC$7:$AC$56,1))/2),RANK(AC29,$AC$7:$AC$56,1)))</f>
        <v>x</v>
      </c>
      <c r="AP29" s="132" t="str">
        <f>IF(AD29="x",AD29,IF(COUNTIF($AD$7:$AD$56,AD29)&gt;1,((RANK(AD29,$AD$7:$AD79,1))+(COUNT($AD$7:$AD79)+1-RANK($AD29,$AD$7:$AD$56,0)-RANK($AD29,$AD$7:$AD$56,1))/2),RANK(AD29,$AD$7:$AD$56,1)))</f>
        <v>x</v>
      </c>
      <c r="AQ29" s="127" t="str">
        <f t="shared" si="14"/>
        <v>x</v>
      </c>
      <c r="AR29" s="127" t="str">
        <f t="shared" si="9"/>
        <v>x</v>
      </c>
      <c r="AS29" s="127" t="str">
        <f t="shared" si="10"/>
        <v>x</v>
      </c>
      <c r="AT29" s="122" t="str">
        <f t="shared" si="11"/>
        <v/>
      </c>
      <c r="AU29" s="131" t="str">
        <f t="shared" si="12"/>
        <v/>
      </c>
      <c r="AV29" s="134" t="str">
        <f t="shared" si="13"/>
        <v/>
      </c>
      <c r="AZ29" s="136"/>
      <c r="BA29" s="26">
        <v>16</v>
      </c>
      <c r="BB29" s="26">
        <v>36</v>
      </c>
      <c r="BC29" s="26">
        <v>29</v>
      </c>
      <c r="BD29" s="26">
        <v>26</v>
      </c>
      <c r="BE29" s="27">
        <v>21</v>
      </c>
      <c r="BF29" s="136"/>
      <c r="BG29" s="136"/>
      <c r="BH29" s="136"/>
      <c r="BI29" s="136"/>
      <c r="BJ29" s="136"/>
      <c r="BK29" s="136"/>
      <c r="BL29" s="136"/>
      <c r="BM29" s="136"/>
      <c r="BN29" s="136"/>
      <c r="BO29" s="136"/>
      <c r="BP29" s="136"/>
      <c r="BQ29" s="136"/>
      <c r="BR29" s="136"/>
      <c r="BS29" s="136"/>
    </row>
    <row r="30" spans="1:71" x14ac:dyDescent="0.2">
      <c r="A30" s="406" t="s">
        <v>77</v>
      </c>
      <c r="B30" s="406"/>
      <c r="C30" s="406"/>
      <c r="D30" s="406"/>
      <c r="E30" s="406"/>
      <c r="F30" s="406"/>
      <c r="G30" s="406"/>
      <c r="H30" s="406"/>
      <c r="I30" s="406"/>
      <c r="J30" s="406"/>
      <c r="K30" s="406"/>
      <c r="L30" s="406"/>
      <c r="M30" s="142"/>
      <c r="N30" s="142"/>
      <c r="O30" s="142"/>
      <c r="P30" s="142"/>
      <c r="R30" s="122">
        <v>24</v>
      </c>
      <c r="S30" s="123" t="str">
        <f>'Time 1'!U29</f>
        <v>end</v>
      </c>
      <c r="T30" s="123" t="str">
        <f>'Time 1'!V29</f>
        <v>end</v>
      </c>
      <c r="U30" s="123" t="str">
        <f>'Time 1'!W29</f>
        <v>end</v>
      </c>
      <c r="V30" s="123" t="str">
        <f>'Time 2'!U29</f>
        <v>end</v>
      </c>
      <c r="W30" s="123" t="str">
        <f>'Time 2'!V29</f>
        <v>end</v>
      </c>
      <c r="X30" s="123" t="str">
        <f>'Time 2'!W29</f>
        <v>end</v>
      </c>
      <c r="Y30" s="124" t="str">
        <f t="shared" si="1"/>
        <v>x</v>
      </c>
      <c r="Z30" s="124" t="str">
        <f t="shared" si="2"/>
        <v>x</v>
      </c>
      <c r="AA30" s="124" t="str">
        <f t="shared" si="3"/>
        <v>x</v>
      </c>
      <c r="AB30" s="125" t="str">
        <f t="shared" si="4"/>
        <v>x</v>
      </c>
      <c r="AC30" s="125" t="str">
        <f t="shared" si="5"/>
        <v>x</v>
      </c>
      <c r="AD30" s="125" t="str">
        <f t="shared" si="6"/>
        <v>x</v>
      </c>
      <c r="AE30" s="126" t="str">
        <f t="shared" si="0"/>
        <v>x</v>
      </c>
      <c r="AF30" s="126" t="str">
        <f t="shared" si="7"/>
        <v>x</v>
      </c>
      <c r="AG30" s="126" t="str">
        <f t="shared" si="8"/>
        <v>x</v>
      </c>
      <c r="AH30" s="127" t="str">
        <f>IF('Time 1'!$AA$5=1,"", IF(Y30&lt;0, AE30-(2*AE30),AE30))</f>
        <v>x</v>
      </c>
      <c r="AI30" s="127" t="str">
        <f xml:space="preserve"> IF('Time 1'!$AA$5=1,"",IF(Z30&lt;0, AF30-(2*AF30),AF30))</f>
        <v>x</v>
      </c>
      <c r="AJ30" s="127" t="str">
        <f xml:space="preserve"> IF('Time 1'!$AA$5=1,"",IF(AA30&lt;0, AG30-(2*AG30),AG30))</f>
        <v>x</v>
      </c>
      <c r="AK30" s="128" t="str">
        <f>IF(S30="end","",IF('Time 1'!$AA$5=1,"",IF(AE30="x",AE30,IF(AH30&gt;0,1,2))))</f>
        <v/>
      </c>
      <c r="AL30" s="128" t="str">
        <f>IF(T30="end","",IF('Time 1'!$AA$5=1,"",IF(AF30="x",AF30,IF(AI30&gt;0,1,2))))</f>
        <v/>
      </c>
      <c r="AM30" s="122" t="str">
        <f>IF(U30="end","",IF('Time 1'!$AA$5=1,"",IF(AG30="x",AG30,IF(AJ30&gt;0,1,2))))</f>
        <v/>
      </c>
      <c r="AN30" s="189" t="str">
        <f>IF(AB30="x",AB30,IF(COUNTIF($AB$7:$AB$56,AB30)&gt;1,((RANK(AB30,$AB$7:$AB80,1))+(COUNT($AB$7:$AB80)+1-RANK($AB30,$AB$7:$AB$56,0)-RANK($AB30,$AB$7:$AB$56,1))/2),RANK(AB30,$AB$7:$AB$56,1)))</f>
        <v>x</v>
      </c>
      <c r="AO30" s="126" t="str">
        <f>IF(AC30="x",AC30,IF(COUNTIF($AC$7:$AC$56,AC30)&gt;1,((RANK(AC30,$AC$7:$AC80,1))+(COUNT($AC$7:$AC80)+1-RANK($AC30,$AC$7:$AC$56,0)-RANK($AC30,$AC$7:$AC$56,1))/2),RANK(AC30,$AC$7:$AC$56,1)))</f>
        <v>x</v>
      </c>
      <c r="AP30" s="132" t="str">
        <f>IF(AD30="x",AD30,IF(COUNTIF($AD$7:$AD$56,AD30)&gt;1,((RANK(AD30,$AD$7:$AD80,1))+(COUNT($AD$7:$AD80)+1-RANK($AD30,$AD$7:$AD$56,0)-RANK($AD30,$AD$7:$AD$56,1))/2),RANK(AD30,$AD$7:$AD$56,1)))</f>
        <v>x</v>
      </c>
      <c r="AQ30" s="127" t="str">
        <f t="shared" si="14"/>
        <v>x</v>
      </c>
      <c r="AR30" s="127" t="str">
        <f t="shared" si="9"/>
        <v>x</v>
      </c>
      <c r="AS30" s="127" t="str">
        <f t="shared" si="10"/>
        <v>x</v>
      </c>
      <c r="AT30" s="122" t="str">
        <f t="shared" si="11"/>
        <v/>
      </c>
      <c r="AU30" s="131" t="str">
        <f t="shared" si="12"/>
        <v/>
      </c>
      <c r="AV30" s="134" t="str">
        <f t="shared" si="13"/>
        <v/>
      </c>
      <c r="AZ30" s="136"/>
      <c r="BA30" s="26">
        <v>17</v>
      </c>
      <c r="BB30" s="26">
        <v>41</v>
      </c>
      <c r="BC30" s="26">
        <v>34</v>
      </c>
      <c r="BD30" s="26">
        <v>30</v>
      </c>
      <c r="BE30" s="27">
        <v>25</v>
      </c>
      <c r="BF30" s="136"/>
      <c r="BG30" s="136"/>
      <c r="BH30" s="136"/>
      <c r="BI30" s="136"/>
      <c r="BJ30" s="136"/>
      <c r="BK30" s="136"/>
      <c r="BL30" s="136"/>
      <c r="BM30" s="136"/>
      <c r="BN30" s="136"/>
      <c r="BO30" s="136"/>
      <c r="BP30" s="136"/>
      <c r="BQ30" s="136"/>
      <c r="BR30" s="136"/>
      <c r="BS30" s="136"/>
    </row>
    <row r="31" spans="1:71" x14ac:dyDescent="0.2">
      <c r="A31" s="324" t="s">
        <v>62</v>
      </c>
      <c r="B31" s="324"/>
      <c r="C31" s="324"/>
      <c r="D31" s="324"/>
      <c r="E31" s="324"/>
      <c r="F31" s="324"/>
      <c r="G31" s="324"/>
      <c r="H31" s="324"/>
      <c r="I31" s="324"/>
      <c r="J31" s="324"/>
      <c r="K31" s="324"/>
      <c r="L31" s="324"/>
      <c r="M31" s="142"/>
      <c r="N31" s="142"/>
      <c r="O31" s="142"/>
      <c r="P31" s="142"/>
      <c r="R31" s="122">
        <v>25</v>
      </c>
      <c r="S31" s="123" t="str">
        <f>'Time 1'!U30</f>
        <v>end</v>
      </c>
      <c r="T31" s="123" t="str">
        <f>'Time 1'!V30</f>
        <v>end</v>
      </c>
      <c r="U31" s="123" t="str">
        <f>'Time 1'!W30</f>
        <v>end</v>
      </c>
      <c r="V31" s="123" t="str">
        <f>'Time 2'!U30</f>
        <v>end</v>
      </c>
      <c r="W31" s="123" t="str">
        <f>'Time 2'!V30</f>
        <v>end</v>
      </c>
      <c r="X31" s="123" t="str">
        <f>'Time 2'!W30</f>
        <v>end</v>
      </c>
      <c r="Y31" s="124" t="str">
        <f t="shared" si="1"/>
        <v>x</v>
      </c>
      <c r="Z31" s="124" t="str">
        <f t="shared" si="2"/>
        <v>x</v>
      </c>
      <c r="AA31" s="124" t="str">
        <f t="shared" si="3"/>
        <v>x</v>
      </c>
      <c r="AB31" s="125" t="str">
        <f t="shared" si="4"/>
        <v>x</v>
      </c>
      <c r="AC31" s="125" t="str">
        <f t="shared" si="5"/>
        <v>x</v>
      </c>
      <c r="AD31" s="125" t="str">
        <f t="shared" si="6"/>
        <v>x</v>
      </c>
      <c r="AE31" s="126" t="str">
        <f t="shared" si="0"/>
        <v>x</v>
      </c>
      <c r="AF31" s="126" t="str">
        <f t="shared" si="7"/>
        <v>x</v>
      </c>
      <c r="AG31" s="126" t="str">
        <f t="shared" si="8"/>
        <v>x</v>
      </c>
      <c r="AH31" s="127" t="str">
        <f>IF('Time 1'!$AA$5=1,"", IF(Y31&lt;0, AE31-(2*AE31),AE31))</f>
        <v>x</v>
      </c>
      <c r="AI31" s="127" t="str">
        <f xml:space="preserve"> IF('Time 1'!$AA$5=1,"",IF(Z31&lt;0, AF31-(2*AF31),AF31))</f>
        <v>x</v>
      </c>
      <c r="AJ31" s="127" t="str">
        <f xml:space="preserve"> IF('Time 1'!$AA$5=1,"",IF(AA31&lt;0, AG31-(2*AG31),AG31))</f>
        <v>x</v>
      </c>
      <c r="AK31" s="128" t="str">
        <f>IF(S31="end","",IF('Time 1'!$AA$5=1,"",IF(AE31="x",AE31,IF(AH31&gt;0,1,2))))</f>
        <v/>
      </c>
      <c r="AL31" s="128" t="str">
        <f>IF(T31="end","",IF('Time 1'!$AA$5=1,"",IF(AF31="x",AF31,IF(AI31&gt;0,1,2))))</f>
        <v/>
      </c>
      <c r="AM31" s="122" t="str">
        <f>IF(U31="end","",IF('Time 1'!$AA$5=1,"",IF(AG31="x",AG31,IF(AJ31&gt;0,1,2))))</f>
        <v/>
      </c>
      <c r="AN31" s="189" t="str">
        <f>IF(AB31="x",AB31,IF(COUNTIF($AB$7:$AB$56,AB31)&gt;1,((RANK(AB31,$AB$7:$AB81,1))+(COUNT($AB$7:$AB81)+1-RANK($AB31,$AB$7:$AB$56,0)-RANK($AB31,$AB$7:$AB$56,1))/2),RANK(AB31,$AB$7:$AB$56,1)))</f>
        <v>x</v>
      </c>
      <c r="AO31" s="126" t="str">
        <f>IF(AC31="x",AC31,IF(COUNTIF($AC$7:$AC$56,AC31)&gt;1,((RANK(AC31,$AC$7:$AC81,1))+(COUNT($AC$7:$AC81)+1-RANK($AC31,$AC$7:$AC$56,0)-RANK($AC31,$AC$7:$AC$56,1))/2),RANK(AC31,$AC$7:$AC$56,1)))</f>
        <v>x</v>
      </c>
      <c r="AP31" s="132" t="str">
        <f>IF(AD31="x",AD31,IF(COUNTIF($AD$7:$AD$56,AD31)&gt;1,((RANK(AD31,$AD$7:$AD81,1))+(COUNT($AD$7:$AD81)+1-RANK($AD31,$AD$7:$AD$56,0)-RANK($AD31,$AD$7:$AD$56,1))/2),RANK(AD31,$AD$7:$AD$56,1)))</f>
        <v>x</v>
      </c>
      <c r="AQ31" s="127" t="str">
        <f t="shared" si="14"/>
        <v>x</v>
      </c>
      <c r="AR31" s="127" t="str">
        <f t="shared" si="9"/>
        <v>x</v>
      </c>
      <c r="AS31" s="127" t="str">
        <f t="shared" si="10"/>
        <v>x</v>
      </c>
      <c r="AT31" s="122" t="str">
        <f t="shared" si="11"/>
        <v/>
      </c>
      <c r="AU31" s="131" t="str">
        <f t="shared" si="12"/>
        <v/>
      </c>
      <c r="AV31" s="134" t="str">
        <f t="shared" si="13"/>
        <v/>
      </c>
      <c r="AZ31" s="136"/>
      <c r="BA31" s="26">
        <v>18</v>
      </c>
      <c r="BB31" s="26">
        <v>47</v>
      </c>
      <c r="BC31" s="26">
        <v>40</v>
      </c>
      <c r="BD31" s="26">
        <v>36</v>
      </c>
      <c r="BE31" s="27">
        <v>29</v>
      </c>
      <c r="BF31" s="136"/>
      <c r="BG31" s="136"/>
      <c r="BH31" s="136"/>
      <c r="BI31" s="136"/>
      <c r="BJ31" s="136"/>
      <c r="BK31" s="136"/>
      <c r="BL31" s="136"/>
      <c r="BM31" s="136"/>
      <c r="BN31" s="136"/>
      <c r="BO31" s="136"/>
      <c r="BP31" s="136"/>
      <c r="BQ31" s="136"/>
      <c r="BR31" s="136"/>
      <c r="BS31" s="136"/>
    </row>
    <row r="32" spans="1:71" x14ac:dyDescent="0.2">
      <c r="A32" s="142"/>
      <c r="B32" s="142"/>
      <c r="C32" s="142"/>
      <c r="D32" s="142"/>
      <c r="E32" s="142"/>
      <c r="F32" s="142"/>
      <c r="G32" s="142"/>
      <c r="H32" s="142"/>
      <c r="I32" s="142"/>
      <c r="J32" s="150"/>
      <c r="K32" s="150"/>
      <c r="L32" s="150"/>
      <c r="M32" s="150"/>
      <c r="N32" s="150"/>
      <c r="O32" s="142"/>
      <c r="P32" s="142"/>
      <c r="R32" s="122">
        <v>26</v>
      </c>
      <c r="S32" s="123" t="str">
        <f>'Time 1'!U31</f>
        <v>end</v>
      </c>
      <c r="T32" s="123" t="str">
        <f>'Time 1'!V31</f>
        <v>end</v>
      </c>
      <c r="U32" s="123" t="str">
        <f>'Time 1'!W31</f>
        <v>end</v>
      </c>
      <c r="V32" s="123" t="str">
        <f>'Time 2'!U31</f>
        <v>end</v>
      </c>
      <c r="W32" s="123" t="str">
        <f>'Time 2'!V31</f>
        <v>end</v>
      </c>
      <c r="X32" s="123" t="str">
        <f>'Time 2'!W31</f>
        <v>end</v>
      </c>
      <c r="Y32" s="124" t="str">
        <f t="shared" si="1"/>
        <v>x</v>
      </c>
      <c r="Z32" s="124" t="str">
        <f t="shared" si="2"/>
        <v>x</v>
      </c>
      <c r="AA32" s="124" t="str">
        <f t="shared" si="3"/>
        <v>x</v>
      </c>
      <c r="AB32" s="125" t="str">
        <f t="shared" si="4"/>
        <v>x</v>
      </c>
      <c r="AC32" s="125" t="str">
        <f t="shared" si="5"/>
        <v>x</v>
      </c>
      <c r="AD32" s="125" t="str">
        <f t="shared" si="6"/>
        <v>x</v>
      </c>
      <c r="AE32" s="126" t="str">
        <f t="shared" si="0"/>
        <v>x</v>
      </c>
      <c r="AF32" s="126" t="str">
        <f t="shared" si="7"/>
        <v>x</v>
      </c>
      <c r="AG32" s="126" t="str">
        <f t="shared" si="8"/>
        <v>x</v>
      </c>
      <c r="AH32" s="127" t="str">
        <f>IF('Time 1'!$AA$5=1,"", IF(Y32&lt;0, AE32-(2*AE32),AE32))</f>
        <v>x</v>
      </c>
      <c r="AI32" s="127" t="str">
        <f xml:space="preserve"> IF('Time 1'!$AA$5=1,"",IF(Z32&lt;0, AF32-(2*AF32),AF32))</f>
        <v>x</v>
      </c>
      <c r="AJ32" s="127" t="str">
        <f xml:space="preserve"> IF('Time 1'!$AA$5=1,"",IF(AA32&lt;0, AG32-(2*AG32),AG32))</f>
        <v>x</v>
      </c>
      <c r="AK32" s="128" t="str">
        <f>IF(S32="end","",IF('Time 1'!$AA$5=1,"",IF(AE32="x",AE32,IF(AH32&gt;0,1,2))))</f>
        <v/>
      </c>
      <c r="AL32" s="128" t="str">
        <f>IF(T32="end","",IF('Time 1'!$AA$5=1,"",IF(AF32="x",AF32,IF(AI32&gt;0,1,2))))</f>
        <v/>
      </c>
      <c r="AM32" s="122" t="str">
        <f>IF(U32="end","",IF('Time 1'!$AA$5=1,"",IF(AG32="x",AG32,IF(AJ32&gt;0,1,2))))</f>
        <v/>
      </c>
      <c r="AN32" s="189" t="str">
        <f>IF(AB32="x",AB32,IF(COUNTIF($AB$7:$AB$56,AB32)&gt;1,((RANK(AB32,$AB$7:$AB82,1))+(COUNT($AB$7:$AB82)+1-RANK($AB32,$AB$7:$AB$56,0)-RANK($AB32,$AB$7:$AB$56,1))/2),RANK(AB32,$AB$7:$AB$56,1)))</f>
        <v>x</v>
      </c>
      <c r="AO32" s="126" t="str">
        <f>IF(AC32="x",AC32,IF(COUNTIF($AC$7:$AC$56,AC32)&gt;1,((RANK(AC32,$AC$7:$AC82,1))+(COUNT($AC$7:$AC82)+1-RANK($AC32,$AC$7:$AC$56,0)-RANK($AC32,$AC$7:$AC$56,1))/2),RANK(AC32,$AC$7:$AC$56,1)))</f>
        <v>x</v>
      </c>
      <c r="AP32" s="132" t="str">
        <f>IF(AD32="x",AD32,IF(COUNTIF($AD$7:$AD$56,AD32)&gt;1,((RANK(AD32,$AD$7:$AD82,1))+(COUNT($AD$7:$AD82)+1-RANK($AD32,$AD$7:$AD$56,0)-RANK($AD32,$AD$7:$AD$56,1))/2),RANK(AD32,$AD$7:$AD$56,1)))</f>
        <v>x</v>
      </c>
      <c r="AQ32" s="127" t="str">
        <f t="shared" si="14"/>
        <v>x</v>
      </c>
      <c r="AR32" s="127" t="str">
        <f t="shared" si="9"/>
        <v>x</v>
      </c>
      <c r="AS32" s="127" t="str">
        <f t="shared" si="10"/>
        <v>x</v>
      </c>
      <c r="AT32" s="122" t="str">
        <f t="shared" si="11"/>
        <v/>
      </c>
      <c r="AU32" s="131" t="str">
        <f t="shared" si="12"/>
        <v/>
      </c>
      <c r="AV32" s="134" t="str">
        <f t="shared" si="13"/>
        <v/>
      </c>
      <c r="AZ32" s="136"/>
      <c r="BA32" s="26">
        <v>19</v>
      </c>
      <c r="BB32" s="26">
        <v>53</v>
      </c>
      <c r="BC32" s="26">
        <v>46</v>
      </c>
      <c r="BD32" s="26">
        <v>41</v>
      </c>
      <c r="BE32" s="26">
        <v>34</v>
      </c>
      <c r="BF32" s="136"/>
      <c r="BG32" s="136"/>
      <c r="BH32" s="136"/>
      <c r="BI32" s="136"/>
      <c r="BJ32" s="136"/>
      <c r="BK32" s="136"/>
      <c r="BL32" s="136"/>
      <c r="BM32" s="136"/>
      <c r="BN32" s="136"/>
      <c r="BO32" s="136"/>
      <c r="BP32" s="136"/>
      <c r="BQ32" s="136"/>
      <c r="BR32" s="136"/>
      <c r="BS32" s="136"/>
    </row>
    <row r="33" spans="1:71" ht="25.5" x14ac:dyDescent="0.2">
      <c r="A33" s="415"/>
      <c r="B33" s="415"/>
      <c r="C33" s="334" t="s">
        <v>76</v>
      </c>
      <c r="D33" s="335"/>
      <c r="E33" s="151" t="s">
        <v>43</v>
      </c>
      <c r="F33" s="151" t="s">
        <v>42</v>
      </c>
      <c r="G33" s="152" t="s">
        <v>50</v>
      </c>
      <c r="H33" s="142"/>
      <c r="I33" s="351" t="s">
        <v>64</v>
      </c>
      <c r="J33" s="352"/>
      <c r="K33" s="352"/>
      <c r="L33" s="352"/>
      <c r="M33" s="352"/>
      <c r="N33" s="353"/>
      <c r="O33" s="142"/>
      <c r="P33" s="142"/>
      <c r="R33" s="122">
        <v>27</v>
      </c>
      <c r="S33" s="123" t="str">
        <f>'Time 1'!U32</f>
        <v>end</v>
      </c>
      <c r="T33" s="123" t="str">
        <f>'Time 1'!V32</f>
        <v>end</v>
      </c>
      <c r="U33" s="123" t="str">
        <f>'Time 1'!W32</f>
        <v>end</v>
      </c>
      <c r="V33" s="123" t="str">
        <f>'Time 2'!U32</f>
        <v>end</v>
      </c>
      <c r="W33" s="123" t="str">
        <f>'Time 2'!V32</f>
        <v>end</v>
      </c>
      <c r="X33" s="123" t="str">
        <f>'Time 2'!W32</f>
        <v>end</v>
      </c>
      <c r="Y33" s="124" t="str">
        <f t="shared" si="1"/>
        <v>x</v>
      </c>
      <c r="Z33" s="124" t="str">
        <f t="shared" si="2"/>
        <v>x</v>
      </c>
      <c r="AA33" s="124" t="str">
        <f t="shared" si="3"/>
        <v>x</v>
      </c>
      <c r="AB33" s="125" t="str">
        <f t="shared" si="4"/>
        <v>x</v>
      </c>
      <c r="AC33" s="125" t="str">
        <f t="shared" si="5"/>
        <v>x</v>
      </c>
      <c r="AD33" s="125" t="str">
        <f t="shared" si="6"/>
        <v>x</v>
      </c>
      <c r="AE33" s="126" t="str">
        <f t="shared" si="0"/>
        <v>x</v>
      </c>
      <c r="AF33" s="126" t="str">
        <f t="shared" si="7"/>
        <v>x</v>
      </c>
      <c r="AG33" s="126" t="str">
        <f t="shared" si="8"/>
        <v>x</v>
      </c>
      <c r="AH33" s="127" t="str">
        <f>IF('Time 1'!$AA$5=1,"", IF(Y33&lt;0, AE33-(2*AE33),AE33))</f>
        <v>x</v>
      </c>
      <c r="AI33" s="127" t="str">
        <f xml:space="preserve"> IF('Time 1'!$AA$5=1,"",IF(Z33&lt;0, AF33-(2*AF33),AF33))</f>
        <v>x</v>
      </c>
      <c r="AJ33" s="127" t="str">
        <f xml:space="preserve"> IF('Time 1'!$AA$5=1,"",IF(AA33&lt;0, AG33-(2*AG33),AG33))</f>
        <v>x</v>
      </c>
      <c r="AK33" s="128" t="str">
        <f>IF(S33="end","",IF('Time 1'!$AA$5=1,"",IF(AE33="x",AE33,IF(AH33&gt;0,1,2))))</f>
        <v/>
      </c>
      <c r="AL33" s="128" t="str">
        <f>IF(T33="end","",IF('Time 1'!$AA$5=1,"",IF(AF33="x",AF33,IF(AI33&gt;0,1,2))))</f>
        <v/>
      </c>
      <c r="AM33" s="122" t="str">
        <f>IF(U33="end","",IF('Time 1'!$AA$5=1,"",IF(AG33="x",AG33,IF(AJ33&gt;0,1,2))))</f>
        <v/>
      </c>
      <c r="AN33" s="189" t="str">
        <f>IF(AB33="x",AB33,IF(COUNTIF($AB$7:$AB$56,AB33)&gt;1,((RANK(AB33,$AB$7:$AB83,1))+(COUNT($AB$7:$AB83)+1-RANK($AB33,$AB$7:$AB$56,0)-RANK($AB33,$AB$7:$AB$56,1))/2),RANK(AB33,$AB$7:$AB$56,1)))</f>
        <v>x</v>
      </c>
      <c r="AO33" s="126" t="str">
        <f>IF(AC33="x",AC33,IF(COUNTIF($AC$7:$AC$56,AC33)&gt;1,((RANK(AC33,$AC$7:$AC83,1))+(COUNT($AC$7:$AC83)+1-RANK($AC33,$AC$7:$AC$56,0)-RANK($AC33,$AC$7:$AC$56,1))/2),RANK(AC33,$AC$7:$AC$56,1)))</f>
        <v>x</v>
      </c>
      <c r="AP33" s="132" t="str">
        <f>IF(AD33="x",AD33,IF(COUNTIF($AD$7:$AD$56,AD33)&gt;1,((RANK(AD33,$AD$7:$AD83,1))+(COUNT($AD$7:$AD83)+1-RANK($AD33,$AD$7:$AD$56,0)-RANK($AD33,$AD$7:$AD$56,1))/2),RANK(AD33,$AD$7:$AD$56,1)))</f>
        <v>x</v>
      </c>
      <c r="AQ33" s="127" t="str">
        <f t="shared" si="14"/>
        <v>x</v>
      </c>
      <c r="AR33" s="127" t="str">
        <f t="shared" si="9"/>
        <v>x</v>
      </c>
      <c r="AS33" s="127" t="str">
        <f t="shared" si="10"/>
        <v>x</v>
      </c>
      <c r="AT33" s="122" t="str">
        <f t="shared" si="11"/>
        <v/>
      </c>
      <c r="AU33" s="131" t="str">
        <f t="shared" si="12"/>
        <v/>
      </c>
      <c r="AV33" s="134" t="str">
        <f t="shared" si="13"/>
        <v/>
      </c>
      <c r="AZ33" s="136"/>
      <c r="BA33" s="26">
        <v>20</v>
      </c>
      <c r="BB33" s="26">
        <v>60</v>
      </c>
      <c r="BC33" s="26">
        <v>52</v>
      </c>
      <c r="BD33" s="26">
        <v>47</v>
      </c>
      <c r="BE33" s="26">
        <v>40</v>
      </c>
      <c r="BF33" s="136"/>
      <c r="BG33" s="136"/>
      <c r="BH33" s="136"/>
      <c r="BI33" s="136"/>
      <c r="BJ33" s="136"/>
      <c r="BK33" s="136"/>
      <c r="BL33" s="136"/>
      <c r="BM33" s="136"/>
      <c r="BN33" s="136"/>
      <c r="BO33" s="136"/>
      <c r="BP33" s="136"/>
      <c r="BQ33" s="136"/>
      <c r="BR33" s="136"/>
      <c r="BS33" s="136"/>
    </row>
    <row r="34" spans="1:71" x14ac:dyDescent="0.2">
      <c r="A34" s="415"/>
      <c r="B34" s="415"/>
      <c r="C34" s="336" t="s">
        <v>63</v>
      </c>
      <c r="D34" s="337"/>
      <c r="E34" s="196">
        <f>SQRT(((E6*(E6+1))*((2*E6)+1))/6)</f>
        <v>0</v>
      </c>
      <c r="F34" s="196">
        <f>SQRT(((F6*(F6+1))*((2*F6)+1))/6)</f>
        <v>0</v>
      </c>
      <c r="G34" s="197">
        <f>SQRT(((G6*(G6+1))*((2*G6)+1))/6)</f>
        <v>0</v>
      </c>
      <c r="H34" s="142"/>
      <c r="I34" s="334" t="s">
        <v>23</v>
      </c>
      <c r="J34" s="394" t="str">
        <f>IF(E10&lt;10,BR7,IF(E36="no",BO9,IF(E35&gt;0,BN8,BN9)))</f>
        <v>Not enough cases</v>
      </c>
      <c r="K34" s="394"/>
      <c r="L34" s="394"/>
      <c r="M34" s="394"/>
      <c r="N34" s="395"/>
      <c r="O34" s="142"/>
      <c r="P34" s="142"/>
      <c r="R34" s="122">
        <v>28</v>
      </c>
      <c r="S34" s="123" t="str">
        <f>'Time 1'!U33</f>
        <v>end</v>
      </c>
      <c r="T34" s="123" t="str">
        <f>'Time 1'!V33</f>
        <v>end</v>
      </c>
      <c r="U34" s="123" t="str">
        <f>'Time 1'!W33</f>
        <v>end</v>
      </c>
      <c r="V34" s="123" t="str">
        <f>'Time 2'!U33</f>
        <v>end</v>
      </c>
      <c r="W34" s="123" t="str">
        <f>'Time 2'!V33</f>
        <v>end</v>
      </c>
      <c r="X34" s="123" t="str">
        <f>'Time 2'!W33</f>
        <v>end</v>
      </c>
      <c r="Y34" s="124" t="str">
        <f t="shared" si="1"/>
        <v>x</v>
      </c>
      <c r="Z34" s="124" t="str">
        <f t="shared" si="2"/>
        <v>x</v>
      </c>
      <c r="AA34" s="124" t="str">
        <f t="shared" si="3"/>
        <v>x</v>
      </c>
      <c r="AB34" s="125" t="str">
        <f t="shared" si="4"/>
        <v>x</v>
      </c>
      <c r="AC34" s="125" t="str">
        <f t="shared" si="5"/>
        <v>x</v>
      </c>
      <c r="AD34" s="125" t="str">
        <f t="shared" si="6"/>
        <v>x</v>
      </c>
      <c r="AE34" s="126" t="str">
        <f t="shared" si="0"/>
        <v>x</v>
      </c>
      <c r="AF34" s="126" t="str">
        <f t="shared" si="7"/>
        <v>x</v>
      </c>
      <c r="AG34" s="126" t="str">
        <f t="shared" si="8"/>
        <v>x</v>
      </c>
      <c r="AH34" s="127" t="str">
        <f>IF('Time 1'!$AA$5=1,"", IF(Y34&lt;0, AE34-(2*AE34),AE34))</f>
        <v>x</v>
      </c>
      <c r="AI34" s="127" t="str">
        <f xml:space="preserve"> IF('Time 1'!$AA$5=1,"",IF(Z34&lt;0, AF34-(2*AF34),AF34))</f>
        <v>x</v>
      </c>
      <c r="AJ34" s="127" t="str">
        <f xml:space="preserve"> IF('Time 1'!$AA$5=1,"",IF(AA34&lt;0, AG34-(2*AG34),AG34))</f>
        <v>x</v>
      </c>
      <c r="AK34" s="128" t="str">
        <f>IF(S34="end","",IF('Time 1'!$AA$5=1,"",IF(AE34="x",AE34,IF(AH34&gt;0,1,2))))</f>
        <v/>
      </c>
      <c r="AL34" s="128" t="str">
        <f>IF(T34="end","",IF('Time 1'!$AA$5=1,"",IF(AF34="x",AF34,IF(AI34&gt;0,1,2))))</f>
        <v/>
      </c>
      <c r="AM34" s="122" t="str">
        <f>IF(U34="end","",IF('Time 1'!$AA$5=1,"",IF(AG34="x",AG34,IF(AJ34&gt;0,1,2))))</f>
        <v/>
      </c>
      <c r="AN34" s="189" t="str">
        <f>IF(AB34="x",AB34,IF(COUNTIF($AB$7:$AB$56,AB34)&gt;1,((RANK(AB34,$AB$7:$AB84,1))+(COUNT($AB$7:$AB84)+1-RANK($AB34,$AB$7:$AB$56,0)-RANK($AB34,$AB$7:$AB$56,1))/2),RANK(AB34,$AB$7:$AB$56,1)))</f>
        <v>x</v>
      </c>
      <c r="AO34" s="126" t="str">
        <f>IF(AC34="x",AC34,IF(COUNTIF($AC$7:$AC$56,AC34)&gt;1,((RANK(AC34,$AC$7:$AC84,1))+(COUNT($AC$7:$AC84)+1-RANK($AC34,$AC$7:$AC$56,0)-RANK($AC34,$AC$7:$AC$56,1))/2),RANK(AC34,$AC$7:$AC$56,1)))</f>
        <v>x</v>
      </c>
      <c r="AP34" s="132" t="str">
        <f>IF(AD34="x",AD34,IF(COUNTIF($AD$7:$AD$56,AD34)&gt;1,((RANK(AD34,$AD$7:$AD84,1))+(COUNT($AD$7:$AD84)+1-RANK($AD34,$AD$7:$AD$56,0)-RANK($AD34,$AD$7:$AD$56,1))/2),RANK(AD34,$AD$7:$AD$56,1)))</f>
        <v>x</v>
      </c>
      <c r="AQ34" s="127" t="str">
        <f t="shared" si="14"/>
        <v>x</v>
      </c>
      <c r="AR34" s="127" t="str">
        <f t="shared" si="9"/>
        <v>x</v>
      </c>
      <c r="AS34" s="127" t="str">
        <f t="shared" si="10"/>
        <v>x</v>
      </c>
      <c r="AT34" s="122" t="str">
        <f t="shared" si="11"/>
        <v/>
      </c>
      <c r="AU34" s="131" t="str">
        <f t="shared" si="12"/>
        <v/>
      </c>
      <c r="AV34" s="134" t="str">
        <f t="shared" si="13"/>
        <v/>
      </c>
      <c r="AZ34" s="136"/>
      <c r="BA34" s="26">
        <v>21</v>
      </c>
      <c r="BB34" s="26">
        <v>67</v>
      </c>
      <c r="BC34" s="26">
        <v>58</v>
      </c>
      <c r="BD34" s="26">
        <v>53</v>
      </c>
      <c r="BE34" s="26">
        <v>46</v>
      </c>
      <c r="BF34" s="136"/>
      <c r="BG34" s="136"/>
      <c r="BH34" s="136"/>
      <c r="BI34" s="136"/>
      <c r="BJ34" s="136"/>
      <c r="BK34" s="136"/>
      <c r="BL34" s="136"/>
      <c r="BM34" s="136"/>
      <c r="BN34" s="136"/>
      <c r="BO34" s="136"/>
      <c r="BP34" s="136"/>
      <c r="BQ34" s="136"/>
      <c r="BR34" s="136"/>
      <c r="BS34" s="136"/>
    </row>
    <row r="35" spans="1:71" x14ac:dyDescent="0.2">
      <c r="A35" s="415"/>
      <c r="B35" s="415"/>
      <c r="C35" s="336" t="s">
        <v>65</v>
      </c>
      <c r="D35" s="337"/>
      <c r="E35" s="196" t="str">
        <f>IF(E11&gt;9,((E14-0.5)/E34), "XX")</f>
        <v>XX</v>
      </c>
      <c r="F35" s="196" t="str">
        <f>IF(F11&gt;9,((F14-0.5)/F34), "XX")</f>
        <v>XX</v>
      </c>
      <c r="G35" s="197" t="str">
        <f>IF(G11&gt;9,((G14-0.5)/G34), "XX")</f>
        <v>XX</v>
      </c>
      <c r="H35" s="142"/>
      <c r="I35" s="382"/>
      <c r="J35" s="333" t="str">
        <f>IF(E10&lt;10,"",IF(E36="no",BO8,IF(E35&gt;0,BP5,BP6)))</f>
        <v/>
      </c>
      <c r="K35" s="333"/>
      <c r="L35" s="333"/>
      <c r="M35" s="333"/>
      <c r="N35" s="396"/>
      <c r="O35" s="142"/>
      <c r="P35" s="142"/>
      <c r="R35" s="122">
        <v>29</v>
      </c>
      <c r="S35" s="123" t="str">
        <f>'Time 1'!U34</f>
        <v>end</v>
      </c>
      <c r="T35" s="123" t="str">
        <f>'Time 1'!V34</f>
        <v>end</v>
      </c>
      <c r="U35" s="123" t="str">
        <f>'Time 1'!W34</f>
        <v>end</v>
      </c>
      <c r="V35" s="123" t="str">
        <f>'Time 2'!U34</f>
        <v>end</v>
      </c>
      <c r="W35" s="123" t="str">
        <f>'Time 2'!V34</f>
        <v>end</v>
      </c>
      <c r="X35" s="123" t="str">
        <f>'Time 2'!W34</f>
        <v>end</v>
      </c>
      <c r="Y35" s="124" t="str">
        <f t="shared" si="1"/>
        <v>x</v>
      </c>
      <c r="Z35" s="124" t="str">
        <f t="shared" si="2"/>
        <v>x</v>
      </c>
      <c r="AA35" s="124" t="str">
        <f t="shared" si="3"/>
        <v>x</v>
      </c>
      <c r="AB35" s="125" t="str">
        <f t="shared" si="4"/>
        <v>x</v>
      </c>
      <c r="AC35" s="125" t="str">
        <f t="shared" si="5"/>
        <v>x</v>
      </c>
      <c r="AD35" s="125" t="str">
        <f t="shared" si="6"/>
        <v>x</v>
      </c>
      <c r="AE35" s="126" t="str">
        <f t="shared" si="0"/>
        <v>x</v>
      </c>
      <c r="AF35" s="126" t="str">
        <f t="shared" si="7"/>
        <v>x</v>
      </c>
      <c r="AG35" s="126" t="str">
        <f t="shared" si="8"/>
        <v>x</v>
      </c>
      <c r="AH35" s="127" t="str">
        <f>IF('Time 1'!$AA$5=1,"", IF(Y35&lt;0, AE35-(2*AE35),AE35))</f>
        <v>x</v>
      </c>
      <c r="AI35" s="127" t="str">
        <f xml:space="preserve"> IF('Time 1'!$AA$5=1,"",IF(Z35&lt;0, AF35-(2*AF35),AF35))</f>
        <v>x</v>
      </c>
      <c r="AJ35" s="127" t="str">
        <f xml:space="preserve"> IF('Time 1'!$AA$5=1,"",IF(AA35&lt;0, AG35-(2*AG35),AG35))</f>
        <v>x</v>
      </c>
      <c r="AK35" s="128" t="str">
        <f>IF(S35="end","",IF('Time 1'!$AA$5=1,"",IF(AE35="x",AE35,IF(AH35&gt;0,1,2))))</f>
        <v/>
      </c>
      <c r="AL35" s="128" t="str">
        <f>IF(T35="end","",IF('Time 1'!$AA$5=1,"",IF(AF35="x",AF35,IF(AI35&gt;0,1,2))))</f>
        <v/>
      </c>
      <c r="AM35" s="122" t="str">
        <f>IF(U35="end","",IF('Time 1'!$AA$5=1,"",IF(AG35="x",AG35,IF(AJ35&gt;0,1,2))))</f>
        <v/>
      </c>
      <c r="AN35" s="189" t="str">
        <f>IF(AB35="x",AB35,IF(COUNTIF($AB$7:$AB$56,AB35)&gt;1,((RANK(AB35,$AB$7:$AB85,1))+(COUNT($AB$7:$AB85)+1-RANK($AB35,$AB$7:$AB$56,0)-RANK($AB35,$AB$7:$AB$56,1))/2),RANK(AB35,$AB$7:$AB$56,1)))</f>
        <v>x</v>
      </c>
      <c r="AO35" s="126" t="str">
        <f>IF(AC35="x",AC35,IF(COUNTIF($AC$7:$AC$56,AC35)&gt;1,((RANK(AC35,$AC$7:$AC85,1))+(COUNT($AC$7:$AC85)+1-RANK($AC35,$AC$7:$AC$56,0)-RANK($AC35,$AC$7:$AC$56,1))/2),RANK(AC35,$AC$7:$AC$56,1)))</f>
        <v>x</v>
      </c>
      <c r="AP35" s="132" t="str">
        <f>IF(AD35="x",AD35,IF(COUNTIF($AD$7:$AD$56,AD35)&gt;1,((RANK(AD35,$AD$7:$AD85,1))+(COUNT($AD$7:$AD85)+1-RANK($AD35,$AD$7:$AD$56,0)-RANK($AD35,$AD$7:$AD$56,1))/2),RANK(AD35,$AD$7:$AD$56,1)))</f>
        <v>x</v>
      </c>
      <c r="AQ35" s="127" t="str">
        <f t="shared" si="14"/>
        <v>x</v>
      </c>
      <c r="AR35" s="127" t="str">
        <f t="shared" si="9"/>
        <v>x</v>
      </c>
      <c r="AS35" s="127" t="str">
        <f t="shared" si="10"/>
        <v>x</v>
      </c>
      <c r="AT35" s="122" t="str">
        <f t="shared" si="11"/>
        <v/>
      </c>
      <c r="AU35" s="131" t="str">
        <f t="shared" si="12"/>
        <v/>
      </c>
      <c r="AV35" s="134" t="str">
        <f t="shared" si="13"/>
        <v/>
      </c>
      <c r="AZ35" s="136"/>
      <c r="BA35" s="26">
        <v>22</v>
      </c>
      <c r="BB35" s="26">
        <v>75</v>
      </c>
      <c r="BC35" s="26">
        <v>65</v>
      </c>
      <c r="BD35" s="26">
        <v>60</v>
      </c>
      <c r="BE35" s="26">
        <v>52</v>
      </c>
      <c r="BF35" s="136"/>
      <c r="BG35" s="136"/>
      <c r="BH35" s="136"/>
      <c r="BI35" s="136"/>
      <c r="BJ35" s="136"/>
      <c r="BK35" s="136"/>
      <c r="BL35" s="136"/>
      <c r="BM35" s="136"/>
      <c r="BN35" s="136"/>
      <c r="BO35" s="136"/>
      <c r="BP35" s="136"/>
      <c r="BQ35" s="136"/>
      <c r="BR35" s="136"/>
      <c r="BS35" s="136"/>
    </row>
    <row r="36" spans="1:71" x14ac:dyDescent="0.2">
      <c r="A36" s="415"/>
      <c r="B36" s="415"/>
      <c r="C36" s="153" t="s">
        <v>66</v>
      </c>
      <c r="D36" s="104" t="s">
        <v>68</v>
      </c>
      <c r="E36" s="167" t="str">
        <f>IF(E11&lt;10,"XX",IF(E39="yes","",IF(E38="yes","",IF(E37="yes","",IF(E35&lt;-1.96,"yes",IF(E35&gt;1.96,"yes","no"))))))</f>
        <v>XX</v>
      </c>
      <c r="F36" s="167" t="str">
        <f>IF(F11&lt;10,"XX",IF(F39="yes","",IF(F38="yes","",IF(F37="yes","",IF(F35&lt;-1.96,"yes",IF(F35&gt;1.96,"yes","no"))))))</f>
        <v>XX</v>
      </c>
      <c r="G36" s="193" t="str">
        <f>IF(G11&lt;10,"XX",IF(G39="yes","",IF(G38="yes","",IF(G37="yes","",IF(G35&lt;-1.96,"yes",IF(G35&gt;1.96,"yes","no"))))))</f>
        <v>XX</v>
      </c>
      <c r="H36" s="142"/>
      <c r="I36" s="334" t="s">
        <v>24</v>
      </c>
      <c r="J36" s="394" t="str">
        <f>IF(F10&lt;10,BR7,IF(F36="no",BO9,IF(F35&gt;0,BN8,BN9)))</f>
        <v>Not enough cases</v>
      </c>
      <c r="K36" s="394"/>
      <c r="L36" s="394"/>
      <c r="M36" s="394"/>
      <c r="N36" s="395"/>
      <c r="O36" s="142"/>
      <c r="P36" s="142"/>
      <c r="R36" s="122">
        <v>30</v>
      </c>
      <c r="S36" s="123" t="str">
        <f>'Time 1'!U35</f>
        <v>end</v>
      </c>
      <c r="T36" s="123" t="str">
        <f>'Time 1'!V35</f>
        <v>end</v>
      </c>
      <c r="U36" s="123" t="str">
        <f>'Time 1'!W35</f>
        <v>end</v>
      </c>
      <c r="V36" s="123" t="str">
        <f>'Time 2'!U35</f>
        <v>end</v>
      </c>
      <c r="W36" s="123" t="str">
        <f>'Time 2'!V35</f>
        <v>end</v>
      </c>
      <c r="X36" s="123" t="str">
        <f>'Time 2'!W35</f>
        <v>end</v>
      </c>
      <c r="Y36" s="124" t="str">
        <f t="shared" si="1"/>
        <v>x</v>
      </c>
      <c r="Z36" s="124" t="str">
        <f t="shared" si="2"/>
        <v>x</v>
      </c>
      <c r="AA36" s="124" t="str">
        <f t="shared" si="3"/>
        <v>x</v>
      </c>
      <c r="AB36" s="125" t="str">
        <f t="shared" si="4"/>
        <v>x</v>
      </c>
      <c r="AC36" s="125" t="str">
        <f t="shared" si="5"/>
        <v>x</v>
      </c>
      <c r="AD36" s="125" t="str">
        <f t="shared" si="6"/>
        <v>x</v>
      </c>
      <c r="AE36" s="126" t="str">
        <f t="shared" si="0"/>
        <v>x</v>
      </c>
      <c r="AF36" s="126" t="str">
        <f t="shared" si="7"/>
        <v>x</v>
      </c>
      <c r="AG36" s="126" t="str">
        <f t="shared" si="8"/>
        <v>x</v>
      </c>
      <c r="AH36" s="127" t="str">
        <f>IF('Time 1'!$AA$5=1,"", IF(Y36&lt;0, AE36-(2*AE36),AE36))</f>
        <v>x</v>
      </c>
      <c r="AI36" s="127" t="str">
        <f xml:space="preserve"> IF('Time 1'!$AA$5=1,"",IF(Z36&lt;0, AF36-(2*AF36),AF36))</f>
        <v>x</v>
      </c>
      <c r="AJ36" s="127" t="str">
        <f xml:space="preserve"> IF('Time 1'!$AA$5=1,"",IF(AA36&lt;0, AG36-(2*AG36),AG36))</f>
        <v>x</v>
      </c>
      <c r="AK36" s="128" t="str">
        <f>IF(S36="end","",IF('Time 1'!$AA$5=1,"",IF(AE36="x",AE36,IF(AH36&gt;0,1,2))))</f>
        <v/>
      </c>
      <c r="AL36" s="128" t="str">
        <f>IF(T36="end","",IF('Time 1'!$AA$5=1,"",IF(AF36="x",AF36,IF(AI36&gt;0,1,2))))</f>
        <v/>
      </c>
      <c r="AM36" s="122" t="str">
        <f>IF(U36="end","",IF('Time 1'!$AA$5=1,"",IF(AG36="x",AG36,IF(AJ36&gt;0,1,2))))</f>
        <v/>
      </c>
      <c r="AN36" s="189" t="str">
        <f>IF(AB36="x",AB36,IF(COUNTIF($AB$7:$AB$56,AB36)&gt;1,((RANK(AB36,$AB$7:$AB86,1))+(COUNT($AB$7:$AB86)+1-RANK($AB36,$AB$7:$AB$56,0)-RANK($AB36,$AB$7:$AB$56,1))/2),RANK(AB36,$AB$7:$AB$56,1)))</f>
        <v>x</v>
      </c>
      <c r="AO36" s="126" t="str">
        <f>IF(AC36="x",AC36,IF(COUNTIF($AC$7:$AC$56,AC36)&gt;1,((RANK(AC36,$AC$7:$AC86,1))+(COUNT($AC$7:$AC86)+1-RANK($AC36,$AC$7:$AC$56,0)-RANK($AC36,$AC$7:$AC$56,1))/2),RANK(AC36,$AC$7:$AC$56,1)))</f>
        <v>x</v>
      </c>
      <c r="AP36" s="132" t="str">
        <f>IF(AD36="x",AD36,IF(COUNTIF($AD$7:$AD$56,AD36)&gt;1,((RANK(AD36,$AD$7:$AD86,1))+(COUNT($AD$7:$AD86)+1-RANK($AD36,$AD$7:$AD$56,0)-RANK($AD36,$AD$7:$AD$56,1))/2),RANK(AD36,$AD$7:$AD$56,1)))</f>
        <v>x</v>
      </c>
      <c r="AQ36" s="127" t="str">
        <f t="shared" si="14"/>
        <v>x</v>
      </c>
      <c r="AR36" s="127" t="str">
        <f t="shared" si="9"/>
        <v>x</v>
      </c>
      <c r="AS36" s="127" t="str">
        <f t="shared" si="10"/>
        <v>x</v>
      </c>
      <c r="AT36" s="122" t="str">
        <f t="shared" si="11"/>
        <v/>
      </c>
      <c r="AU36" s="131" t="str">
        <f t="shared" si="12"/>
        <v/>
      </c>
      <c r="AV36" s="134" t="str">
        <f t="shared" si="13"/>
        <v/>
      </c>
      <c r="AZ36" s="136"/>
      <c r="BA36" s="26">
        <v>23</v>
      </c>
      <c r="BB36" s="26">
        <v>83</v>
      </c>
      <c r="BC36" s="26">
        <v>73</v>
      </c>
      <c r="BD36" s="26">
        <v>67</v>
      </c>
      <c r="BE36" s="26">
        <v>58</v>
      </c>
      <c r="BF36" s="136"/>
      <c r="BG36" s="136"/>
      <c r="BH36" s="136"/>
      <c r="BI36" s="136"/>
      <c r="BJ36" s="136"/>
      <c r="BK36" s="136"/>
      <c r="BL36" s="136"/>
      <c r="BM36" s="136"/>
      <c r="BN36" s="136"/>
      <c r="BO36" s="136"/>
      <c r="BP36" s="136"/>
      <c r="BQ36" s="136"/>
      <c r="BR36" s="136"/>
      <c r="BS36" s="136"/>
    </row>
    <row r="37" spans="1:71" ht="18" customHeight="1" x14ac:dyDescent="0.2">
      <c r="A37" s="415"/>
      <c r="B37" s="415"/>
      <c r="C37" s="153" t="s">
        <v>66</v>
      </c>
      <c r="D37" s="104" t="s">
        <v>69</v>
      </c>
      <c r="E37" s="167" t="str">
        <f>IF(E11&lt;10,"XX",IF(E39="yes","",IF(E38="yes","",IF(E35&lt;-2.326,"yes",IF(E35&gt;2.326,"yes","no")))))</f>
        <v>XX</v>
      </c>
      <c r="F37" s="167" t="str">
        <f>IF(F11&lt;10,"XX",IF(F39="yes","",IF(F38="yes","",IF(F35&lt;-2.326,"yes",IF(F35&gt;2.326,"yes","no")))))</f>
        <v>XX</v>
      </c>
      <c r="G37" s="193" t="str">
        <f>IF(G11&lt;10,"XX",IF(G39="yes","",IF(G38="yes","",IF(G35&lt;-2.326,"yes",IF(G35&gt;2.326,"yes","no")))))</f>
        <v>XX</v>
      </c>
      <c r="H37" s="142"/>
      <c r="I37" s="382"/>
      <c r="J37" s="333" t="str">
        <f>IF(F10&lt;10,"",IF(F36="no",BO8,IF(F35&gt;0,BQ5,BQ6)))</f>
        <v/>
      </c>
      <c r="K37" s="333"/>
      <c r="L37" s="333"/>
      <c r="M37" s="333"/>
      <c r="N37" s="396"/>
      <c r="O37" s="142"/>
      <c r="P37" s="142"/>
      <c r="R37" s="228">
        <v>31</v>
      </c>
      <c r="S37" s="224" t="str">
        <f>'Time 1'!U36</f>
        <v>end</v>
      </c>
      <c r="T37" s="123" t="str">
        <f>'Time 1'!V36</f>
        <v>end</v>
      </c>
      <c r="U37" s="123" t="str">
        <f>'Time 1'!W36</f>
        <v>end</v>
      </c>
      <c r="V37" s="123" t="str">
        <f>'Time 2'!U36</f>
        <v>end</v>
      </c>
      <c r="W37" s="123" t="str">
        <f>'Time 2'!V36</f>
        <v>end</v>
      </c>
      <c r="X37" s="123" t="str">
        <f>'Time 2'!W36</f>
        <v>end</v>
      </c>
      <c r="Y37" s="124" t="str">
        <f t="shared" ref="Y37:Y56" si="15">IF(S37="END","x",IF(V37-S37=0,"x",V37-S37))</f>
        <v>x</v>
      </c>
      <c r="Z37" s="124" t="str">
        <f t="shared" ref="Z37:Z56" si="16">IF(T37="END","x",IF(W37-T37=0,"x",W37-T37))</f>
        <v>x</v>
      </c>
      <c r="AA37" s="124" t="str">
        <f t="shared" ref="AA37:AA56" si="17">IF(U37="END","x",IF(X37-U37=0,"x",X37-U37))</f>
        <v>x</v>
      </c>
      <c r="AB37" s="125" t="str">
        <f t="shared" ref="AB37:AB56" si="18">IF(Y37="x",Y37,IF(S37&gt;V37,S37-V37,V37-S37))</f>
        <v>x</v>
      </c>
      <c r="AC37" s="125" t="str">
        <f t="shared" ref="AC37:AC56" si="19">IF(Z37="x",Z37,IF(T37&gt;W37,T37-W37,W37-T37))</f>
        <v>x</v>
      </c>
      <c r="AD37" s="125" t="str">
        <f t="shared" ref="AD37:AD56" si="20">IF(AA37="x",AA37,IF(U37&gt;X37,U37-X37,X37-U37))</f>
        <v>x</v>
      </c>
      <c r="AE37" s="110"/>
      <c r="AF37" s="110"/>
      <c r="AG37" s="110"/>
      <c r="AH37" s="110"/>
      <c r="AI37" s="110"/>
      <c r="AJ37" s="110"/>
      <c r="AK37" s="110"/>
      <c r="AL37" s="110"/>
      <c r="AM37" s="110"/>
      <c r="AN37" s="189" t="str">
        <f>IF(AB37="x",AB37,IF(COUNTIF($AB$7:$AB$56,AB37)&gt;1,((RANK(AB37,$AB$7:$AB87,1))+(COUNT($AB$7:$AB87)+1-RANK($AB37,$AB$7:$AB$56,0)-RANK($AB37,$AB$7:$AB$56,1))/2),RANK(AB37,$AB$7:$AB$56,1)))</f>
        <v>x</v>
      </c>
      <c r="AO37" s="126" t="str">
        <f>IF(AC37="x",AC37,IF(COUNTIF($AC$7:$AC$56,AC37)&gt;1,((RANK(AC37,$AC$7:$AC87,1))+(COUNT($AC$7:$AC87)+1-RANK($AC37,$AC$7:$AC$56,0)-RANK($AC37,$AC$7:$AC$56,1))/2),RANK(AC37,$AC$7:$AC$56,1)))</f>
        <v>x</v>
      </c>
      <c r="AP37" s="132" t="str">
        <f>IF(AD37="x",AD37,IF(COUNTIF($AD$7:$AD$56,AD37)&gt;1,((RANK(AD37,$AD$7:$AD87,1))+(COUNT($AD$7:$AD87)+1-RANK($AD37,$AD$7:$AD$56,0)-RANK($AD37,$AD$7:$AD$56,1))/2),RANK(AD37,$AD$7:$AD$56,1)))</f>
        <v>x</v>
      </c>
      <c r="AQ37" s="127" t="str">
        <f t="shared" si="14"/>
        <v>x</v>
      </c>
      <c r="AR37" s="127" t="str">
        <f t="shared" si="9"/>
        <v>x</v>
      </c>
      <c r="AS37" s="127" t="str">
        <f t="shared" si="10"/>
        <v>x</v>
      </c>
      <c r="AT37" s="122" t="str">
        <f t="shared" si="11"/>
        <v/>
      </c>
      <c r="AU37" s="131" t="str">
        <f t="shared" si="12"/>
        <v/>
      </c>
      <c r="AV37" s="134" t="str">
        <f t="shared" si="13"/>
        <v/>
      </c>
      <c r="AW37" s="100"/>
      <c r="AZ37" s="136"/>
      <c r="BA37" s="26">
        <v>24</v>
      </c>
      <c r="BB37" s="26">
        <v>91</v>
      </c>
      <c r="BC37" s="26">
        <v>81</v>
      </c>
      <c r="BD37" s="26">
        <v>75</v>
      </c>
      <c r="BE37" s="26">
        <v>65</v>
      </c>
      <c r="BF37" s="136"/>
      <c r="BG37" s="136"/>
      <c r="BH37" s="136"/>
      <c r="BI37" s="136"/>
      <c r="BJ37" s="136"/>
      <c r="BK37" s="136"/>
      <c r="BL37" s="136"/>
      <c r="BM37" s="136"/>
      <c r="BN37" s="136"/>
      <c r="BO37" s="136"/>
      <c r="BP37" s="136"/>
      <c r="BQ37" s="136"/>
      <c r="BR37" s="136"/>
      <c r="BS37" s="136"/>
    </row>
    <row r="38" spans="1:71" x14ac:dyDescent="0.2">
      <c r="A38" s="415"/>
      <c r="B38" s="415"/>
      <c r="C38" s="153" t="s">
        <v>66</v>
      </c>
      <c r="D38" s="104" t="s">
        <v>70</v>
      </c>
      <c r="E38" s="167" t="str">
        <f>IF(E39="yes","",IF(E11&lt;10,"XX",IF(E35&lt;-2.576,"yes",IF(E35&gt;2.576,"yes","no"))))</f>
        <v>XX</v>
      </c>
      <c r="F38" s="167" t="str">
        <f>IF(F39="yes","",IF(F11&lt;10,"XX",IF(F35&lt;-2.576,"yes",IF(F35&gt;2.576,"yes","no"))))</f>
        <v>XX</v>
      </c>
      <c r="G38" s="193" t="str">
        <f>IF(G39="yes","",IF(G11&lt;10,"XX",IF(G35&lt;-2.576,"yes",IF(G35&gt;2.576,"yes","no"))))</f>
        <v>XX</v>
      </c>
      <c r="H38" s="142"/>
      <c r="I38" s="336" t="s">
        <v>27</v>
      </c>
      <c r="J38" s="392" t="str">
        <f>IF(G10&lt;10,BR7,IF(G36="no",BO9,IF(G35&gt;0,BN8,BN9)))</f>
        <v>Not enough cases</v>
      </c>
      <c r="K38" s="392"/>
      <c r="L38" s="392"/>
      <c r="M38" s="392"/>
      <c r="N38" s="393"/>
      <c r="O38" s="142"/>
      <c r="P38" s="142"/>
      <c r="R38" s="128">
        <v>32</v>
      </c>
      <c r="S38" s="224" t="str">
        <f>'Time 1'!U37</f>
        <v>end</v>
      </c>
      <c r="T38" s="123" t="str">
        <f>'Time 1'!V37</f>
        <v>end</v>
      </c>
      <c r="U38" s="123" t="str">
        <f>'Time 1'!W37</f>
        <v>end</v>
      </c>
      <c r="V38" s="123" t="str">
        <f>'Time 2'!U37</f>
        <v>end</v>
      </c>
      <c r="W38" s="123" t="str">
        <f>'Time 2'!V37</f>
        <v>end</v>
      </c>
      <c r="X38" s="123" t="str">
        <f>'Time 2'!W37</f>
        <v>end</v>
      </c>
      <c r="Y38" s="124" t="str">
        <f t="shared" si="15"/>
        <v>x</v>
      </c>
      <c r="Z38" s="124" t="str">
        <f t="shared" si="16"/>
        <v>x</v>
      </c>
      <c r="AA38" s="124" t="str">
        <f t="shared" si="17"/>
        <v>x</v>
      </c>
      <c r="AB38" s="125" t="str">
        <f t="shared" si="18"/>
        <v>x</v>
      </c>
      <c r="AC38" s="125" t="str">
        <f t="shared" si="19"/>
        <v>x</v>
      </c>
      <c r="AD38" s="125" t="str">
        <f t="shared" si="20"/>
        <v>x</v>
      </c>
      <c r="AE38" s="110"/>
      <c r="AF38" s="110"/>
      <c r="AG38" s="110"/>
      <c r="AH38" s="110"/>
      <c r="AI38" s="110"/>
      <c r="AJ38" s="110"/>
      <c r="AK38" s="110"/>
      <c r="AL38" s="110"/>
      <c r="AM38" s="110"/>
      <c r="AN38" s="189" t="str">
        <f>IF(AB38="x",AB38,IF(COUNTIF($AB$7:$AB$56,AB38)&gt;1,((RANK(AB38,$AB$7:$AB88,1))+(COUNT($AB$7:$AB88)+1-RANK($AB38,$AB$7:$AB$56,0)-RANK($AB38,$AB$7:$AB$56,1))/2),RANK(AB38,$AB$7:$AB$56,1)))</f>
        <v>x</v>
      </c>
      <c r="AO38" s="126" t="str">
        <f>IF(AC38="x",AC38,IF(COUNTIF($AC$7:$AC$56,AC38)&gt;1,((RANK(AC38,$AC$7:$AC88,1))+(COUNT($AC$7:$AC88)+1-RANK($AC38,$AC$7:$AC$56,0)-RANK($AC38,$AC$7:$AC$56,1))/2),RANK(AC38,$AC$7:$AC$56,1)))</f>
        <v>x</v>
      </c>
      <c r="AP38" s="132" t="str">
        <f>IF(AD38="x",AD38,IF(COUNTIF($AD$7:$AD$56,AD38)&gt;1,((RANK(AD38,$AD$7:$AD88,1))+(COUNT($AD$7:$AD88)+1-RANK($AD38,$AD$7:$AD$56,0)-RANK($AD38,$AD$7:$AD$56,1))/2),RANK(AD38,$AD$7:$AD$56,1)))</f>
        <v>x</v>
      </c>
      <c r="AQ38" s="127" t="str">
        <f t="shared" si="14"/>
        <v>x</v>
      </c>
      <c r="AR38" s="127" t="str">
        <f t="shared" si="9"/>
        <v>x</v>
      </c>
      <c r="AS38" s="127" t="str">
        <f t="shared" si="10"/>
        <v>x</v>
      </c>
      <c r="AT38" s="122" t="str">
        <f t="shared" si="11"/>
        <v/>
      </c>
      <c r="AU38" s="131" t="str">
        <f t="shared" si="12"/>
        <v/>
      </c>
      <c r="AV38" s="134" t="str">
        <f t="shared" si="13"/>
        <v/>
      </c>
      <c r="AW38" s="100"/>
      <c r="AZ38" s="136"/>
      <c r="BA38" s="26">
        <v>25</v>
      </c>
      <c r="BB38" s="26">
        <v>100</v>
      </c>
      <c r="BC38" s="26">
        <v>89</v>
      </c>
      <c r="BD38" s="26">
        <v>83</v>
      </c>
      <c r="BE38" s="26">
        <v>73</v>
      </c>
      <c r="BF38" s="136"/>
      <c r="BG38" s="136"/>
      <c r="BH38" s="136"/>
      <c r="BI38" s="136"/>
      <c r="BJ38" s="136"/>
      <c r="BK38" s="136"/>
      <c r="BL38" s="136"/>
      <c r="BM38" s="136"/>
      <c r="BN38" s="136"/>
      <c r="BO38" s="136"/>
      <c r="BP38" s="136"/>
      <c r="BQ38" s="136"/>
      <c r="BR38" s="136"/>
      <c r="BS38" s="136"/>
    </row>
    <row r="39" spans="1:71" ht="15" customHeight="1" x14ac:dyDescent="0.2">
      <c r="A39" s="415"/>
      <c r="B39" s="415"/>
      <c r="C39" s="155" t="s">
        <v>67</v>
      </c>
      <c r="D39" s="198" t="s">
        <v>71</v>
      </c>
      <c r="E39" s="194" t="str">
        <f>IF(E11&lt;10,"XX",IF(E35&lt;-3.291,"yes",IF(E35&gt;3.291,"yes","no")))</f>
        <v>XX</v>
      </c>
      <c r="F39" s="194" t="str">
        <f>IF(F11&lt;10,"XX",IF(F35&lt;-3.291,"yes",IF(F35&gt;3.291,"yes","no")))</f>
        <v>XX</v>
      </c>
      <c r="G39" s="195" t="str">
        <f>IF(G11&lt;10,"XX",IF(G35&lt;-3.291,"yes",IF(G35&gt;3.291,"yes","no")))</f>
        <v>XX</v>
      </c>
      <c r="H39" s="142"/>
      <c r="I39" s="382"/>
      <c r="J39" s="333" t="str">
        <f>IF(G10&lt;10,"",IF(G36="no",BO8,IF(G35&gt;0,BR5,BR6)))</f>
        <v/>
      </c>
      <c r="K39" s="333"/>
      <c r="L39" s="333"/>
      <c r="M39" s="333"/>
      <c r="N39" s="396"/>
      <c r="O39" s="142"/>
      <c r="P39" s="142"/>
      <c r="R39" s="128">
        <v>33</v>
      </c>
      <c r="S39" s="224" t="str">
        <f>'Time 1'!U38</f>
        <v>end</v>
      </c>
      <c r="T39" s="123" t="str">
        <f>'Time 1'!V38</f>
        <v>end</v>
      </c>
      <c r="U39" s="123" t="str">
        <f>'Time 1'!W38</f>
        <v>end</v>
      </c>
      <c r="V39" s="123" t="str">
        <f>'Time 2'!U38</f>
        <v>end</v>
      </c>
      <c r="W39" s="123" t="str">
        <f>'Time 2'!V38</f>
        <v>end</v>
      </c>
      <c r="X39" s="123" t="str">
        <f>'Time 2'!W38</f>
        <v>end</v>
      </c>
      <c r="Y39" s="124" t="str">
        <f t="shared" si="15"/>
        <v>x</v>
      </c>
      <c r="Z39" s="124" t="str">
        <f t="shared" si="16"/>
        <v>x</v>
      </c>
      <c r="AA39" s="124" t="str">
        <f t="shared" si="17"/>
        <v>x</v>
      </c>
      <c r="AB39" s="125" t="str">
        <f t="shared" si="18"/>
        <v>x</v>
      </c>
      <c r="AC39" s="125" t="str">
        <f t="shared" si="19"/>
        <v>x</v>
      </c>
      <c r="AD39" s="125" t="str">
        <f t="shared" si="20"/>
        <v>x</v>
      </c>
      <c r="AE39" s="110"/>
      <c r="AF39" s="110"/>
      <c r="AG39" s="110"/>
      <c r="AH39" s="110"/>
      <c r="AI39" s="110"/>
      <c r="AJ39" s="110"/>
      <c r="AK39" s="110"/>
      <c r="AL39" s="110"/>
      <c r="AM39" s="110"/>
      <c r="AN39" s="189" t="str">
        <f>IF(AB39="x",AB39,IF(COUNTIF($AB$7:$AB$56,AB39)&gt;1,((RANK(AB39,$AB$7:$AB89,1))+(COUNT($AB$7:$AB89)+1-RANK($AB39,$AB$7:$AB$56,0)-RANK($AB39,$AB$7:$AB$56,1))/2),RANK(AB39,$AB$7:$AB$56,1)))</f>
        <v>x</v>
      </c>
      <c r="AO39" s="126" t="str">
        <f>IF(AC39="x",AC39,IF(COUNTIF($AC$7:$AC$56,AC39)&gt;1,((RANK(AC39,$AC$7:$AC89,1))+(COUNT($AC$7:$AC89)+1-RANK($AC39,$AC$7:$AC$56,0)-RANK($AC39,$AC$7:$AC$56,1))/2),RANK(AC39,$AC$7:$AC$56,1)))</f>
        <v>x</v>
      </c>
      <c r="AP39" s="132" t="str">
        <f>IF(AD39="x",AD39,IF(COUNTIF($AD$7:$AD$56,AD39)&gt;1,((RANK(AD39,$AD$7:$AD89,1))+(COUNT($AD$7:$AD89)+1-RANK($AD39,$AD$7:$AD$56,0)-RANK($AD39,$AD$7:$AD$56,1))/2),RANK(AD39,$AD$7:$AD$56,1)))</f>
        <v>x</v>
      </c>
      <c r="AQ39" s="127" t="str">
        <f t="shared" si="14"/>
        <v>x</v>
      </c>
      <c r="AR39" s="127" t="str">
        <f t="shared" si="9"/>
        <v>x</v>
      </c>
      <c r="AS39" s="127" t="str">
        <f t="shared" si="10"/>
        <v>x</v>
      </c>
      <c r="AT39" s="122" t="str">
        <f t="shared" si="11"/>
        <v/>
      </c>
      <c r="AU39" s="131" t="str">
        <f t="shared" si="12"/>
        <v/>
      </c>
      <c r="AV39" s="134" t="str">
        <f t="shared" si="13"/>
        <v/>
      </c>
      <c r="AW39" s="100"/>
      <c r="AZ39" s="136"/>
      <c r="BA39" s="26">
        <v>26</v>
      </c>
      <c r="BB39" s="26">
        <v>110</v>
      </c>
      <c r="BC39" s="26">
        <v>98</v>
      </c>
      <c r="BD39" s="26">
        <v>91</v>
      </c>
      <c r="BE39" s="26">
        <v>81</v>
      </c>
      <c r="BF39" s="136"/>
      <c r="BG39" s="136"/>
      <c r="BH39" s="136"/>
      <c r="BI39" s="136"/>
      <c r="BJ39" s="136"/>
      <c r="BK39" s="136"/>
      <c r="BL39" s="136"/>
      <c r="BM39" s="136"/>
      <c r="BN39" s="136"/>
      <c r="BO39" s="136"/>
      <c r="BP39" s="136"/>
      <c r="BQ39" s="136"/>
      <c r="BR39" s="136"/>
      <c r="BS39" s="136"/>
    </row>
    <row r="40" spans="1:71" x14ac:dyDescent="0.2">
      <c r="A40" s="142"/>
      <c r="B40" s="142"/>
      <c r="C40" s="142"/>
      <c r="D40" s="142"/>
      <c r="E40" s="142"/>
      <c r="F40" s="142"/>
      <c r="G40" s="142"/>
      <c r="H40" s="142"/>
      <c r="I40" s="142"/>
      <c r="J40" s="142"/>
      <c r="K40" s="142"/>
      <c r="L40" s="142"/>
      <c r="M40" s="142"/>
      <c r="N40" s="142"/>
      <c r="O40" s="142"/>
      <c r="P40" s="142"/>
      <c r="R40" s="128">
        <v>34</v>
      </c>
      <c r="S40" s="224" t="str">
        <f>'Time 1'!U39</f>
        <v>end</v>
      </c>
      <c r="T40" s="123" t="str">
        <f>'Time 1'!V39</f>
        <v>end</v>
      </c>
      <c r="U40" s="123" t="str">
        <f>'Time 1'!W39</f>
        <v>end</v>
      </c>
      <c r="V40" s="123" t="str">
        <f>'Time 2'!U39</f>
        <v>end</v>
      </c>
      <c r="W40" s="123" t="str">
        <f>'Time 2'!V39</f>
        <v>end</v>
      </c>
      <c r="X40" s="123" t="str">
        <f>'Time 2'!W39</f>
        <v>end</v>
      </c>
      <c r="Y40" s="124" t="str">
        <f t="shared" si="15"/>
        <v>x</v>
      </c>
      <c r="Z40" s="124" t="str">
        <f t="shared" si="16"/>
        <v>x</v>
      </c>
      <c r="AA40" s="124" t="str">
        <f t="shared" si="17"/>
        <v>x</v>
      </c>
      <c r="AB40" s="125" t="str">
        <f t="shared" si="18"/>
        <v>x</v>
      </c>
      <c r="AC40" s="125" t="str">
        <f t="shared" si="19"/>
        <v>x</v>
      </c>
      <c r="AD40" s="125" t="str">
        <f t="shared" si="20"/>
        <v>x</v>
      </c>
      <c r="AE40" s="110"/>
      <c r="AF40" s="110"/>
      <c r="AG40" s="110"/>
      <c r="AH40" s="110"/>
      <c r="AI40" s="110"/>
      <c r="AJ40" s="110"/>
      <c r="AK40" s="110"/>
      <c r="AL40" s="110"/>
      <c r="AM40" s="110"/>
      <c r="AN40" s="189" t="str">
        <f>IF(AB40="x",AB40,IF(COUNTIF($AB$7:$AB$56,AB40)&gt;1,((RANK(AB40,$AB$7:$AB90,1))+(COUNT($AB$7:$AB90)+1-RANK($AB40,$AB$7:$AB$56,0)-RANK($AB40,$AB$7:$AB$56,1))/2),RANK(AB40,$AB$7:$AB$56,1)))</f>
        <v>x</v>
      </c>
      <c r="AO40" s="126" t="str">
        <f>IF(AC40="x",AC40,IF(COUNTIF($AC$7:$AC$56,AC40)&gt;1,((RANK(AC40,$AC$7:$AC90,1))+(COUNT($AC$7:$AC90)+1-RANK($AC40,$AC$7:$AC$56,0)-RANK($AC40,$AC$7:$AC$56,1))/2),RANK(AC40,$AC$7:$AC$56,1)))</f>
        <v>x</v>
      </c>
      <c r="AP40" s="132" t="str">
        <f>IF(AD40="x",AD40,IF(COUNTIF($AD$7:$AD$56,AD40)&gt;1,((RANK(AD40,$AD$7:$AD90,1))+(COUNT($AD$7:$AD90)+1-RANK($AD40,$AD$7:$AD$56,0)-RANK($AD40,$AD$7:$AD$56,1))/2),RANK(AD40,$AD$7:$AD$56,1)))</f>
        <v>x</v>
      </c>
      <c r="AQ40" s="127" t="str">
        <f t="shared" si="14"/>
        <v>x</v>
      </c>
      <c r="AR40" s="127" t="str">
        <f t="shared" si="9"/>
        <v>x</v>
      </c>
      <c r="AS40" s="127" t="str">
        <f t="shared" si="10"/>
        <v>x</v>
      </c>
      <c r="AT40" s="122" t="str">
        <f t="shared" si="11"/>
        <v/>
      </c>
      <c r="AU40" s="131" t="str">
        <f t="shared" si="12"/>
        <v/>
      </c>
      <c r="AV40" s="134" t="str">
        <f t="shared" si="13"/>
        <v/>
      </c>
      <c r="AW40" s="96"/>
      <c r="AZ40" s="136"/>
      <c r="BA40" s="26">
        <v>27</v>
      </c>
      <c r="BB40" s="26">
        <v>119</v>
      </c>
      <c r="BC40" s="26">
        <v>107</v>
      </c>
      <c r="BD40" s="26">
        <v>100</v>
      </c>
      <c r="BE40" s="26">
        <v>89</v>
      </c>
      <c r="BF40" s="136"/>
      <c r="BG40" s="136"/>
      <c r="BH40" s="136"/>
      <c r="BI40" s="136"/>
      <c r="BJ40" s="136"/>
      <c r="BK40" s="136"/>
      <c r="BL40" s="136"/>
      <c r="BM40" s="136"/>
      <c r="BN40" s="136"/>
      <c r="BO40" s="136"/>
      <c r="BP40" s="136"/>
      <c r="BQ40" s="136"/>
      <c r="BR40" s="136"/>
      <c r="BS40" s="136"/>
    </row>
    <row r="41" spans="1:71" x14ac:dyDescent="0.2">
      <c r="A41" s="142"/>
      <c r="B41" s="142"/>
      <c r="C41" s="142"/>
      <c r="D41" s="142"/>
      <c r="E41" s="142"/>
      <c r="F41" s="142"/>
      <c r="G41" s="142"/>
      <c r="H41" s="142"/>
      <c r="I41" s="142"/>
      <c r="J41" s="142"/>
      <c r="K41" s="142"/>
      <c r="L41" s="142"/>
      <c r="M41" s="142"/>
      <c r="N41" s="142"/>
      <c r="O41" s="142"/>
      <c r="P41" s="142"/>
      <c r="R41" s="128">
        <v>35</v>
      </c>
      <c r="S41" s="224" t="str">
        <f>'Time 1'!U40</f>
        <v>end</v>
      </c>
      <c r="T41" s="123" t="str">
        <f>'Time 1'!V40</f>
        <v>end</v>
      </c>
      <c r="U41" s="123" t="str">
        <f>'Time 1'!W40</f>
        <v>end</v>
      </c>
      <c r="V41" s="123" t="str">
        <f>'Time 2'!U40</f>
        <v>end</v>
      </c>
      <c r="W41" s="123" t="str">
        <f>'Time 2'!V40</f>
        <v>end</v>
      </c>
      <c r="X41" s="123" t="str">
        <f>'Time 2'!W40</f>
        <v>end</v>
      </c>
      <c r="Y41" s="124" t="str">
        <f t="shared" si="15"/>
        <v>x</v>
      </c>
      <c r="Z41" s="124" t="str">
        <f t="shared" si="16"/>
        <v>x</v>
      </c>
      <c r="AA41" s="124" t="str">
        <f t="shared" si="17"/>
        <v>x</v>
      </c>
      <c r="AB41" s="125" t="str">
        <f t="shared" si="18"/>
        <v>x</v>
      </c>
      <c r="AC41" s="125" t="str">
        <f t="shared" si="19"/>
        <v>x</v>
      </c>
      <c r="AD41" s="125" t="str">
        <f t="shared" si="20"/>
        <v>x</v>
      </c>
      <c r="AE41" s="110"/>
      <c r="AF41" s="110"/>
      <c r="AG41" s="110"/>
      <c r="AH41" s="110"/>
      <c r="AI41" s="110"/>
      <c r="AJ41" s="110"/>
      <c r="AK41" s="110"/>
      <c r="AL41" s="110"/>
      <c r="AM41" s="110"/>
      <c r="AN41" s="189" t="str">
        <f>IF(AB41="x",AB41,IF(COUNTIF($AB$7:$AB$56,AB41)&gt;1,((RANK(AB41,$AB$7:$AB91,1))+(COUNT($AB$7:$AB91)+1-RANK($AB41,$AB$7:$AB$56,0)-RANK($AB41,$AB$7:$AB$56,1))/2),RANK(AB41,$AB$7:$AB$56,1)))</f>
        <v>x</v>
      </c>
      <c r="AO41" s="126" t="str">
        <f>IF(AC41="x",AC41,IF(COUNTIF($AC$7:$AC$56,AC41)&gt;1,((RANK(AC41,$AC$7:$AC91,1))+(COUNT($AC$7:$AC91)+1-RANK($AC41,$AC$7:$AC$56,0)-RANK($AC41,$AC$7:$AC$56,1))/2),RANK(AC41,$AC$7:$AC$56,1)))</f>
        <v>x</v>
      </c>
      <c r="AP41" s="132" t="str">
        <f>IF(AD41="x",AD41,IF(COUNTIF($AD$7:$AD$56,AD41)&gt;1,((RANK(AD41,$AD$7:$AD91,1))+(COUNT($AD$7:$AD91)+1-RANK($AD41,$AD$7:$AD$56,0)-RANK($AD41,$AD$7:$AD$56,1))/2),RANK(AD41,$AD$7:$AD$56,1)))</f>
        <v>x</v>
      </c>
      <c r="AQ41" s="127" t="str">
        <f t="shared" si="14"/>
        <v>x</v>
      </c>
      <c r="AR41" s="127" t="str">
        <f t="shared" si="9"/>
        <v>x</v>
      </c>
      <c r="AS41" s="127" t="str">
        <f t="shared" si="10"/>
        <v>x</v>
      </c>
      <c r="AT41" s="122" t="str">
        <f t="shared" si="11"/>
        <v/>
      </c>
      <c r="AU41" s="131" t="str">
        <f t="shared" si="12"/>
        <v/>
      </c>
      <c r="AV41" s="134" t="str">
        <f t="shared" si="13"/>
        <v/>
      </c>
      <c r="AZ41" s="136"/>
      <c r="BA41" s="26">
        <v>28</v>
      </c>
      <c r="BB41" s="26">
        <v>130</v>
      </c>
      <c r="BC41" s="26">
        <v>116</v>
      </c>
      <c r="BD41" s="26">
        <v>110</v>
      </c>
      <c r="BE41" s="26">
        <v>98</v>
      </c>
      <c r="BF41" s="136"/>
      <c r="BG41" s="136"/>
      <c r="BH41" s="136"/>
      <c r="BI41" s="136"/>
      <c r="BJ41" s="136"/>
      <c r="BK41" s="136"/>
      <c r="BL41" s="136"/>
      <c r="BM41" s="136"/>
      <c r="BN41" s="136"/>
      <c r="BO41" s="136"/>
      <c r="BP41" s="136"/>
      <c r="BQ41" s="136"/>
      <c r="BR41" s="136"/>
      <c r="BS41" s="136"/>
    </row>
    <row r="42" spans="1:71" x14ac:dyDescent="0.2">
      <c r="A42" s="142"/>
      <c r="B42" s="142"/>
      <c r="C42" s="142"/>
      <c r="D42" s="142"/>
      <c r="E42" s="142"/>
      <c r="F42" s="142"/>
      <c r="G42" s="142"/>
      <c r="H42" s="142"/>
      <c r="I42" s="142"/>
      <c r="J42" s="142"/>
      <c r="K42" s="142"/>
      <c r="L42" s="142"/>
      <c r="M42" s="142"/>
      <c r="N42" s="142"/>
      <c r="O42" s="142"/>
      <c r="P42" s="142"/>
      <c r="R42" s="128">
        <v>36</v>
      </c>
      <c r="S42" s="224" t="str">
        <f>'Time 1'!U41</f>
        <v>end</v>
      </c>
      <c r="T42" s="123" t="str">
        <f>'Time 1'!V41</f>
        <v>end</v>
      </c>
      <c r="U42" s="123" t="str">
        <f>'Time 1'!W41</f>
        <v>end</v>
      </c>
      <c r="V42" s="123" t="str">
        <f>'Time 2'!U41</f>
        <v>end</v>
      </c>
      <c r="W42" s="123" t="str">
        <f>'Time 2'!V41</f>
        <v>end</v>
      </c>
      <c r="X42" s="123" t="str">
        <f>'Time 2'!W41</f>
        <v>end</v>
      </c>
      <c r="Y42" s="124" t="str">
        <f t="shared" si="15"/>
        <v>x</v>
      </c>
      <c r="Z42" s="124" t="str">
        <f t="shared" si="16"/>
        <v>x</v>
      </c>
      <c r="AA42" s="124" t="str">
        <f t="shared" si="17"/>
        <v>x</v>
      </c>
      <c r="AB42" s="125" t="str">
        <f t="shared" si="18"/>
        <v>x</v>
      </c>
      <c r="AC42" s="125" t="str">
        <f t="shared" si="19"/>
        <v>x</v>
      </c>
      <c r="AD42" s="125" t="str">
        <f t="shared" si="20"/>
        <v>x</v>
      </c>
      <c r="AE42" s="110"/>
      <c r="AF42" s="110"/>
      <c r="AG42" s="110"/>
      <c r="AH42" s="110"/>
      <c r="AI42" s="110"/>
      <c r="AJ42" s="110"/>
      <c r="AK42" s="110"/>
      <c r="AL42" s="110"/>
      <c r="AM42" s="110"/>
      <c r="AN42" s="189" t="str">
        <f>IF(AB42="x",AB42,IF(COUNTIF($AB$7:$AB$56,AB42)&gt;1,((RANK(AB42,$AB$7:$AB92,1))+(COUNT($AB$7:$AB92)+1-RANK($AB42,$AB$7:$AB$56,0)-RANK($AB42,$AB$7:$AB$56,1))/2),RANK(AB42,$AB$7:$AB$56,1)))</f>
        <v>x</v>
      </c>
      <c r="AO42" s="126" t="str">
        <f>IF(AC42="x",AC42,IF(COUNTIF($AC$7:$AC$56,AC42)&gt;1,((RANK(AC42,$AC$7:$AC92,1))+(COUNT($AC$7:$AC92)+1-RANK($AC42,$AC$7:$AC$56,0)-RANK($AC42,$AC$7:$AC$56,1))/2),RANK(AC42,$AC$7:$AC$56,1)))</f>
        <v>x</v>
      </c>
      <c r="AP42" s="132" t="str">
        <f>IF(AD42="x",AD42,IF(COUNTIF($AD$7:$AD$56,AD42)&gt;1,((RANK(AD42,$AD$7:$AD92,1))+(COUNT($AD$7:$AD92)+1-RANK($AD42,$AD$7:$AD$56,0)-RANK($AD42,$AD$7:$AD$56,1))/2),RANK(AD42,$AD$7:$AD$56,1)))</f>
        <v>x</v>
      </c>
      <c r="AQ42" s="127" t="str">
        <f t="shared" si="14"/>
        <v>x</v>
      </c>
      <c r="AR42" s="127" t="str">
        <f t="shared" si="9"/>
        <v>x</v>
      </c>
      <c r="AS42" s="127" t="str">
        <f t="shared" si="10"/>
        <v>x</v>
      </c>
      <c r="AT42" s="122" t="str">
        <f t="shared" si="11"/>
        <v/>
      </c>
      <c r="AU42" s="131" t="str">
        <f t="shared" si="12"/>
        <v/>
      </c>
      <c r="AV42" s="134" t="str">
        <f t="shared" si="13"/>
        <v/>
      </c>
      <c r="AZ42" s="136"/>
      <c r="BA42" s="26">
        <v>29</v>
      </c>
      <c r="BB42" s="26">
        <v>140</v>
      </c>
      <c r="BC42" s="26">
        <v>126</v>
      </c>
      <c r="BD42" s="26">
        <v>119</v>
      </c>
      <c r="BE42" s="26">
        <v>107</v>
      </c>
      <c r="BF42" s="136"/>
      <c r="BG42" s="136"/>
      <c r="BH42" s="136"/>
      <c r="BI42" s="136"/>
      <c r="BJ42" s="136"/>
      <c r="BK42" s="136"/>
      <c r="BL42" s="136"/>
      <c r="BM42" s="136"/>
      <c r="BN42" s="136"/>
      <c r="BO42" s="136"/>
      <c r="BP42" s="136"/>
      <c r="BQ42" s="136"/>
      <c r="BR42" s="136"/>
      <c r="BS42" s="136"/>
    </row>
    <row r="43" spans="1:71" x14ac:dyDescent="0.2">
      <c r="A43" s="142"/>
      <c r="B43" s="142"/>
      <c r="C43" s="142"/>
      <c r="D43" s="142"/>
      <c r="E43" s="142"/>
      <c r="F43" s="142"/>
      <c r="G43" s="142"/>
      <c r="H43" s="142"/>
      <c r="I43" s="142"/>
      <c r="J43" s="142"/>
      <c r="K43" s="142"/>
      <c r="L43" s="142"/>
      <c r="M43" s="142"/>
      <c r="N43" s="142"/>
      <c r="O43" s="142"/>
      <c r="P43" s="142"/>
      <c r="R43" s="128">
        <v>37</v>
      </c>
      <c r="S43" s="224" t="str">
        <f>'Time 1'!U42</f>
        <v>end</v>
      </c>
      <c r="T43" s="123" t="str">
        <f>'Time 1'!V42</f>
        <v>end</v>
      </c>
      <c r="U43" s="123" t="str">
        <f>'Time 1'!W42</f>
        <v>end</v>
      </c>
      <c r="V43" s="123" t="str">
        <f>'Time 2'!U42</f>
        <v>end</v>
      </c>
      <c r="W43" s="123" t="str">
        <f>'Time 2'!V42</f>
        <v>end</v>
      </c>
      <c r="X43" s="123" t="str">
        <f>'Time 2'!W42</f>
        <v>end</v>
      </c>
      <c r="Y43" s="124" t="str">
        <f t="shared" si="15"/>
        <v>x</v>
      </c>
      <c r="Z43" s="124" t="str">
        <f t="shared" si="16"/>
        <v>x</v>
      </c>
      <c r="AA43" s="124" t="str">
        <f t="shared" si="17"/>
        <v>x</v>
      </c>
      <c r="AB43" s="125" t="str">
        <f t="shared" si="18"/>
        <v>x</v>
      </c>
      <c r="AC43" s="125" t="str">
        <f t="shared" si="19"/>
        <v>x</v>
      </c>
      <c r="AD43" s="125" t="str">
        <f t="shared" si="20"/>
        <v>x</v>
      </c>
      <c r="AE43" s="110"/>
      <c r="AF43" s="110"/>
      <c r="AG43" s="110"/>
      <c r="AH43" s="110"/>
      <c r="AI43" s="110"/>
      <c r="AJ43" s="110"/>
      <c r="AK43" s="110"/>
      <c r="AL43" s="110"/>
      <c r="AM43" s="110"/>
      <c r="AN43" s="189" t="str">
        <f>IF(AB43="x",AB43,IF(COUNTIF($AB$7:$AB$56,AB43)&gt;1,((RANK(AB43,$AB$7:$AB93,1))+(COUNT($AB$7:$AB93)+1-RANK($AB43,$AB$7:$AB$56,0)-RANK($AB43,$AB$7:$AB$56,1))/2),RANK(AB43,$AB$7:$AB$56,1)))</f>
        <v>x</v>
      </c>
      <c r="AO43" s="126" t="str">
        <f>IF(AC43="x",AC43,IF(COUNTIF($AC$7:$AC$56,AC43)&gt;1,((RANK(AC43,$AC$7:$AC93,1))+(COUNT($AC$7:$AC93)+1-RANK($AC43,$AC$7:$AC$56,0)-RANK($AC43,$AC$7:$AC$56,1))/2),RANK(AC43,$AC$7:$AC$56,1)))</f>
        <v>x</v>
      </c>
      <c r="AP43" s="132" t="str">
        <f>IF(AD43="x",AD43,IF(COUNTIF($AD$7:$AD$56,AD43)&gt;1,((RANK(AD43,$AD$7:$AD93,1))+(COUNT($AD$7:$AD93)+1-RANK($AD43,$AD$7:$AD$56,0)-RANK($AD43,$AD$7:$AD$56,1))/2),RANK(AD43,$AD$7:$AD$56,1)))</f>
        <v>x</v>
      </c>
      <c r="AQ43" s="127" t="str">
        <f t="shared" si="14"/>
        <v>x</v>
      </c>
      <c r="AR43" s="127" t="str">
        <f t="shared" si="9"/>
        <v>x</v>
      </c>
      <c r="AS43" s="127" t="str">
        <f t="shared" si="10"/>
        <v>x</v>
      </c>
      <c r="AT43" s="122" t="str">
        <f t="shared" si="11"/>
        <v/>
      </c>
      <c r="AU43" s="131" t="str">
        <f t="shared" si="12"/>
        <v/>
      </c>
      <c r="AV43" s="134" t="str">
        <f t="shared" si="13"/>
        <v/>
      </c>
      <c r="AZ43" s="136"/>
      <c r="BA43" s="26">
        <v>30</v>
      </c>
      <c r="BB43" s="26">
        <v>151</v>
      </c>
      <c r="BC43" s="26">
        <v>137</v>
      </c>
      <c r="BD43" s="27">
        <v>130</v>
      </c>
      <c r="BE43" s="27">
        <v>116</v>
      </c>
      <c r="BF43" s="136"/>
      <c r="BG43" s="136"/>
      <c r="BH43" s="136"/>
      <c r="BI43" s="136"/>
      <c r="BJ43" s="136"/>
      <c r="BK43" s="136"/>
      <c r="BL43" s="136"/>
      <c r="BM43" s="136"/>
      <c r="BN43" s="136"/>
      <c r="BO43" s="136"/>
      <c r="BP43" s="136"/>
      <c r="BQ43" s="136"/>
      <c r="BR43" s="136"/>
      <c r="BS43" s="136"/>
    </row>
    <row r="44" spans="1:71" x14ac:dyDescent="0.2">
      <c r="A44" s="142"/>
      <c r="B44" s="142"/>
      <c r="C44" s="142"/>
      <c r="D44" s="142"/>
      <c r="E44" s="142"/>
      <c r="F44" s="142"/>
      <c r="G44" s="142"/>
      <c r="H44" s="142"/>
      <c r="I44" s="142"/>
      <c r="J44" s="142"/>
      <c r="K44" s="142"/>
      <c r="L44" s="142"/>
      <c r="M44" s="142"/>
      <c r="N44" s="142"/>
      <c r="O44" s="142"/>
      <c r="P44" s="142"/>
      <c r="R44" s="128">
        <v>38</v>
      </c>
      <c r="S44" s="224" t="str">
        <f>'Time 1'!U43</f>
        <v>end</v>
      </c>
      <c r="T44" s="123" t="str">
        <f>'Time 1'!V43</f>
        <v>end</v>
      </c>
      <c r="U44" s="123" t="str">
        <f>'Time 1'!W43</f>
        <v>end</v>
      </c>
      <c r="V44" s="123" t="str">
        <f>'Time 2'!U43</f>
        <v>end</v>
      </c>
      <c r="W44" s="123" t="str">
        <f>'Time 2'!V43</f>
        <v>end</v>
      </c>
      <c r="X44" s="123" t="str">
        <f>'Time 2'!W43</f>
        <v>end</v>
      </c>
      <c r="Y44" s="124" t="str">
        <f t="shared" si="15"/>
        <v>x</v>
      </c>
      <c r="Z44" s="124" t="str">
        <f t="shared" si="16"/>
        <v>x</v>
      </c>
      <c r="AA44" s="124" t="str">
        <f t="shared" si="17"/>
        <v>x</v>
      </c>
      <c r="AB44" s="125" t="str">
        <f t="shared" si="18"/>
        <v>x</v>
      </c>
      <c r="AC44" s="125" t="str">
        <f t="shared" si="19"/>
        <v>x</v>
      </c>
      <c r="AD44" s="125" t="str">
        <f t="shared" si="20"/>
        <v>x</v>
      </c>
      <c r="AE44" s="110"/>
      <c r="AF44" s="110"/>
      <c r="AG44" s="110"/>
      <c r="AH44" s="110"/>
      <c r="AI44" s="110"/>
      <c r="AJ44" s="110"/>
      <c r="AK44" s="110"/>
      <c r="AL44" s="110"/>
      <c r="AM44" s="110"/>
      <c r="AN44" s="189" t="str">
        <f>IF(AB44="x",AB44,IF(COUNTIF($AB$7:$AB$56,AB44)&gt;1,((RANK(AB44,$AB$7:$AB94,1))+(COUNT($AB$7:$AB94)+1-RANK($AB44,$AB$7:$AB$56,0)-RANK($AB44,$AB$7:$AB$56,1))/2),RANK(AB44,$AB$7:$AB$56,1)))</f>
        <v>x</v>
      </c>
      <c r="AO44" s="126" t="str">
        <f>IF(AC44="x",AC44,IF(COUNTIF($AC$7:$AC$56,AC44)&gt;1,((RANK(AC44,$AC$7:$AC94,1))+(COUNT($AC$7:$AC94)+1-RANK($AC44,$AC$7:$AC$56,0)-RANK($AC44,$AC$7:$AC$56,1))/2),RANK(AC44,$AC$7:$AC$56,1)))</f>
        <v>x</v>
      </c>
      <c r="AP44" s="132" t="str">
        <f>IF(AD44="x",AD44,IF(COUNTIF($AD$7:$AD$56,AD44)&gt;1,((RANK(AD44,$AD$7:$AD94,1))+(COUNT($AD$7:$AD94)+1-RANK($AD44,$AD$7:$AD$56,0)-RANK($AD44,$AD$7:$AD$56,1))/2),RANK(AD44,$AD$7:$AD$56,1)))</f>
        <v>x</v>
      </c>
      <c r="AQ44" s="127" t="str">
        <f t="shared" si="14"/>
        <v>x</v>
      </c>
      <c r="AR44" s="127" t="str">
        <f t="shared" si="9"/>
        <v>x</v>
      </c>
      <c r="AS44" s="127" t="str">
        <f t="shared" si="10"/>
        <v>x</v>
      </c>
      <c r="AT44" s="122" t="str">
        <f t="shared" si="11"/>
        <v/>
      </c>
      <c r="AU44" s="131" t="str">
        <f t="shared" si="12"/>
        <v/>
      </c>
      <c r="AV44" s="134" t="str">
        <f t="shared" si="13"/>
        <v/>
      </c>
      <c r="AZ44" s="136"/>
      <c r="BA44" s="26">
        <v>31</v>
      </c>
      <c r="BB44" s="27" t="s">
        <v>154</v>
      </c>
      <c r="BC44" s="27" t="s">
        <v>154</v>
      </c>
      <c r="BD44" s="27" t="s">
        <v>154</v>
      </c>
      <c r="BE44" s="27" t="s">
        <v>154</v>
      </c>
      <c r="BF44" s="136"/>
      <c r="BG44" s="136"/>
      <c r="BH44" s="136"/>
      <c r="BI44" s="136"/>
      <c r="BJ44" s="136"/>
      <c r="BK44" s="136"/>
      <c r="BL44" s="136"/>
      <c r="BM44" s="136"/>
      <c r="BN44" s="136"/>
      <c r="BO44" s="136"/>
      <c r="BP44" s="136"/>
      <c r="BQ44" s="136"/>
      <c r="BR44" s="136"/>
      <c r="BS44" s="136"/>
    </row>
    <row r="45" spans="1:71" x14ac:dyDescent="0.2">
      <c r="A45" s="142"/>
      <c r="B45" s="142"/>
      <c r="C45" s="142"/>
      <c r="D45" s="142"/>
      <c r="E45" s="142"/>
      <c r="F45" s="142"/>
      <c r="G45" s="142"/>
      <c r="H45" s="142"/>
      <c r="I45" s="142"/>
      <c r="J45" s="142"/>
      <c r="K45" s="142"/>
      <c r="L45" s="142"/>
      <c r="M45" s="142"/>
      <c r="N45" s="142"/>
      <c r="O45" s="142"/>
      <c r="P45" s="142"/>
      <c r="R45" s="128">
        <v>39</v>
      </c>
      <c r="S45" s="224" t="str">
        <f>'Time 1'!U44</f>
        <v>end</v>
      </c>
      <c r="T45" s="123" t="str">
        <f>'Time 1'!V44</f>
        <v>end</v>
      </c>
      <c r="U45" s="123" t="str">
        <f>'Time 1'!W44</f>
        <v>end</v>
      </c>
      <c r="V45" s="123" t="str">
        <f>'Time 2'!U44</f>
        <v>end</v>
      </c>
      <c r="W45" s="123" t="str">
        <f>'Time 2'!V44</f>
        <v>end</v>
      </c>
      <c r="X45" s="123" t="str">
        <f>'Time 2'!W44</f>
        <v>end</v>
      </c>
      <c r="Y45" s="124" t="str">
        <f t="shared" si="15"/>
        <v>x</v>
      </c>
      <c r="Z45" s="124" t="str">
        <f t="shared" si="16"/>
        <v>x</v>
      </c>
      <c r="AA45" s="124" t="str">
        <f t="shared" si="17"/>
        <v>x</v>
      </c>
      <c r="AB45" s="125" t="str">
        <f t="shared" si="18"/>
        <v>x</v>
      </c>
      <c r="AC45" s="125" t="str">
        <f t="shared" si="19"/>
        <v>x</v>
      </c>
      <c r="AD45" s="125" t="str">
        <f t="shared" si="20"/>
        <v>x</v>
      </c>
      <c r="AE45" s="110"/>
      <c r="AF45" s="110"/>
      <c r="AG45" s="110"/>
      <c r="AH45" s="110"/>
      <c r="AI45" s="110"/>
      <c r="AJ45" s="110"/>
      <c r="AK45" s="110"/>
      <c r="AL45" s="110"/>
      <c r="AM45" s="110"/>
      <c r="AN45" s="189" t="str">
        <f>IF(AB45="x",AB45,IF(COUNTIF($AB$7:$AB$56,AB45)&gt;1,((RANK(AB45,$AB$7:$AB95,1))+(COUNT($AB$7:$AB95)+1-RANK($AB45,$AB$7:$AB$56,0)-RANK($AB45,$AB$7:$AB$56,1))/2),RANK(AB45,$AB$7:$AB$56,1)))</f>
        <v>x</v>
      </c>
      <c r="AO45" s="126" t="str">
        <f>IF(AC45="x",AC45,IF(COUNTIF($AC$7:$AC$56,AC45)&gt;1,((RANK(AC45,$AC$7:$AC95,1))+(COUNT($AC$7:$AC95)+1-RANK($AC45,$AC$7:$AC$56,0)-RANK($AC45,$AC$7:$AC$56,1))/2),RANK(AC45,$AC$7:$AC$56,1)))</f>
        <v>x</v>
      </c>
      <c r="AP45" s="132" t="str">
        <f>IF(AD45="x",AD45,IF(COUNTIF($AD$7:$AD$56,AD45)&gt;1,((RANK(AD45,$AD$7:$AD95,1))+(COUNT($AD$7:$AD95)+1-RANK($AD45,$AD$7:$AD$56,0)-RANK($AD45,$AD$7:$AD$56,1))/2),RANK(AD45,$AD$7:$AD$56,1)))</f>
        <v>x</v>
      </c>
      <c r="AQ45" s="127" t="str">
        <f t="shared" si="14"/>
        <v>x</v>
      </c>
      <c r="AR45" s="127" t="str">
        <f t="shared" si="9"/>
        <v>x</v>
      </c>
      <c r="AS45" s="127" t="str">
        <f t="shared" si="10"/>
        <v>x</v>
      </c>
      <c r="AT45" s="122" t="str">
        <f t="shared" si="11"/>
        <v/>
      </c>
      <c r="AU45" s="131" t="str">
        <f t="shared" si="12"/>
        <v/>
      </c>
      <c r="AV45" s="134" t="str">
        <f t="shared" si="13"/>
        <v/>
      </c>
      <c r="AZ45" s="136"/>
      <c r="BA45" s="26">
        <v>32</v>
      </c>
      <c r="BB45" s="27" t="s">
        <v>154</v>
      </c>
      <c r="BC45" s="27" t="s">
        <v>154</v>
      </c>
      <c r="BD45" s="27" t="s">
        <v>154</v>
      </c>
      <c r="BE45" s="27" t="s">
        <v>154</v>
      </c>
      <c r="BF45" s="136"/>
      <c r="BG45" s="136"/>
      <c r="BH45" s="136"/>
      <c r="BI45" s="136"/>
      <c r="BJ45" s="136"/>
      <c r="BK45" s="136"/>
      <c r="BL45" s="136"/>
      <c r="BM45" s="136"/>
      <c r="BN45" s="136"/>
      <c r="BO45" s="136"/>
      <c r="BP45" s="136"/>
      <c r="BQ45" s="136"/>
      <c r="BR45" s="136"/>
      <c r="BS45" s="136"/>
    </row>
    <row r="46" spans="1:71" x14ac:dyDescent="0.2">
      <c r="A46" s="142"/>
      <c r="B46" s="142"/>
      <c r="C46" s="142"/>
      <c r="D46" s="142"/>
      <c r="E46" s="142"/>
      <c r="F46" s="142"/>
      <c r="G46" s="142"/>
      <c r="H46" s="142"/>
      <c r="I46" s="142"/>
      <c r="J46" s="142"/>
      <c r="K46" s="142"/>
      <c r="L46" s="142"/>
      <c r="M46" s="142"/>
      <c r="N46" s="142"/>
      <c r="O46" s="142"/>
      <c r="P46" s="142"/>
      <c r="R46" s="128">
        <v>40</v>
      </c>
      <c r="S46" s="224" t="str">
        <f>'Time 1'!U45</f>
        <v>end</v>
      </c>
      <c r="T46" s="123" t="str">
        <f>'Time 1'!V45</f>
        <v>end</v>
      </c>
      <c r="U46" s="123" t="str">
        <f>'Time 1'!W45</f>
        <v>end</v>
      </c>
      <c r="V46" s="123" t="str">
        <f>'Time 2'!U45</f>
        <v>end</v>
      </c>
      <c r="W46" s="123" t="str">
        <f>'Time 2'!V45</f>
        <v>end</v>
      </c>
      <c r="X46" s="123" t="str">
        <f>'Time 2'!W45</f>
        <v>end</v>
      </c>
      <c r="Y46" s="124" t="str">
        <f t="shared" si="15"/>
        <v>x</v>
      </c>
      <c r="Z46" s="124" t="str">
        <f t="shared" si="16"/>
        <v>x</v>
      </c>
      <c r="AA46" s="124" t="str">
        <f t="shared" si="17"/>
        <v>x</v>
      </c>
      <c r="AB46" s="125" t="str">
        <f t="shared" si="18"/>
        <v>x</v>
      </c>
      <c r="AC46" s="125" t="str">
        <f t="shared" si="19"/>
        <v>x</v>
      </c>
      <c r="AD46" s="125" t="str">
        <f t="shared" si="20"/>
        <v>x</v>
      </c>
      <c r="AE46" s="110"/>
      <c r="AF46" s="110"/>
      <c r="AG46" s="110"/>
      <c r="AH46" s="110"/>
      <c r="AI46" s="110"/>
      <c r="AJ46" s="110"/>
      <c r="AK46" s="110"/>
      <c r="AL46" s="110"/>
      <c r="AM46" s="110"/>
      <c r="AN46" s="189" t="str">
        <f>IF(AB46="x",AB46,IF(COUNTIF($AB$7:$AB$56,AB46)&gt;1,((RANK(AB46,$AB$7:$AB96,1))+(COUNT($AB$7:$AB96)+1-RANK($AB46,$AB$7:$AB$56,0)-RANK($AB46,$AB$7:$AB$56,1))/2),RANK(AB46,$AB$7:$AB$56,1)))</f>
        <v>x</v>
      </c>
      <c r="AO46" s="126" t="str">
        <f>IF(AC46="x",AC46,IF(COUNTIF($AC$7:$AC$56,AC46)&gt;1,((RANK(AC46,$AC$7:$AC96,1))+(COUNT($AC$7:$AC96)+1-RANK($AC46,$AC$7:$AC$56,0)-RANK($AC46,$AC$7:$AC$56,1))/2),RANK(AC46,$AC$7:$AC$56,1)))</f>
        <v>x</v>
      </c>
      <c r="AP46" s="132" t="str">
        <f>IF(AD46="x",AD46,IF(COUNTIF($AD$7:$AD$56,AD46)&gt;1,((RANK(AD46,$AD$7:$AD96,1))+(COUNT($AD$7:$AD96)+1-RANK($AD46,$AD$7:$AD$56,0)-RANK($AD46,$AD$7:$AD$56,1))/2),RANK(AD46,$AD$7:$AD$56,1)))</f>
        <v>x</v>
      </c>
      <c r="AQ46" s="127" t="str">
        <f t="shared" si="14"/>
        <v>x</v>
      </c>
      <c r="AR46" s="127" t="str">
        <f t="shared" si="9"/>
        <v>x</v>
      </c>
      <c r="AS46" s="127" t="str">
        <f t="shared" si="10"/>
        <v>x</v>
      </c>
      <c r="AT46" s="122" t="str">
        <f t="shared" si="11"/>
        <v/>
      </c>
      <c r="AU46" s="131" t="str">
        <f t="shared" si="12"/>
        <v/>
      </c>
      <c r="AV46" s="134" t="str">
        <f t="shared" si="13"/>
        <v/>
      </c>
      <c r="AZ46" s="136"/>
      <c r="BA46" s="26">
        <v>33</v>
      </c>
      <c r="BB46" s="27" t="s">
        <v>154</v>
      </c>
      <c r="BC46" s="27" t="s">
        <v>154</v>
      </c>
      <c r="BD46" s="27" t="s">
        <v>154</v>
      </c>
      <c r="BE46" s="27" t="s">
        <v>154</v>
      </c>
      <c r="BF46" s="136"/>
      <c r="BG46" s="136"/>
      <c r="BH46" s="136"/>
      <c r="BI46" s="136"/>
      <c r="BJ46" s="136"/>
      <c r="BK46" s="136"/>
      <c r="BL46" s="136"/>
      <c r="BM46" s="136"/>
      <c r="BN46" s="136"/>
      <c r="BO46" s="136"/>
      <c r="BP46" s="136"/>
      <c r="BQ46" s="136"/>
      <c r="BR46" s="136"/>
      <c r="BS46" s="136"/>
    </row>
    <row r="47" spans="1:71" x14ac:dyDescent="0.2">
      <c r="A47" s="156"/>
      <c r="B47" s="156"/>
      <c r="C47" s="156"/>
      <c r="D47" s="156"/>
      <c r="E47" s="156"/>
      <c r="F47" s="156"/>
      <c r="G47" s="156"/>
      <c r="H47" s="156"/>
      <c r="I47" s="156"/>
      <c r="J47" s="156"/>
      <c r="K47" s="156"/>
      <c r="L47" s="156"/>
      <c r="M47" s="156"/>
      <c r="N47" s="156"/>
      <c r="O47" s="156"/>
      <c r="P47" s="156"/>
      <c r="R47" s="128">
        <v>41</v>
      </c>
      <c r="S47" s="224" t="str">
        <f>'Time 1'!U46</f>
        <v>end</v>
      </c>
      <c r="T47" s="123" t="str">
        <f>'Time 1'!V46</f>
        <v>end</v>
      </c>
      <c r="U47" s="123" t="str">
        <f>'Time 1'!W46</f>
        <v>end</v>
      </c>
      <c r="V47" s="123" t="str">
        <f>'Time 2'!U46</f>
        <v>end</v>
      </c>
      <c r="W47" s="123" t="str">
        <f>'Time 2'!V46</f>
        <v>end</v>
      </c>
      <c r="X47" s="123" t="str">
        <f>'Time 2'!W46</f>
        <v>end</v>
      </c>
      <c r="Y47" s="124" t="str">
        <f t="shared" si="15"/>
        <v>x</v>
      </c>
      <c r="Z47" s="124" t="str">
        <f t="shared" si="16"/>
        <v>x</v>
      </c>
      <c r="AA47" s="124" t="str">
        <f t="shared" si="17"/>
        <v>x</v>
      </c>
      <c r="AB47" s="125" t="str">
        <f t="shared" si="18"/>
        <v>x</v>
      </c>
      <c r="AC47" s="125" t="str">
        <f t="shared" si="19"/>
        <v>x</v>
      </c>
      <c r="AD47" s="125" t="str">
        <f t="shared" si="20"/>
        <v>x</v>
      </c>
      <c r="AE47" s="110"/>
      <c r="AF47" s="110"/>
      <c r="AG47" s="110"/>
      <c r="AH47" s="110"/>
      <c r="AI47" s="110"/>
      <c r="AJ47" s="110"/>
      <c r="AK47" s="110"/>
      <c r="AL47" s="110"/>
      <c r="AM47" s="110"/>
      <c r="AN47" s="189" t="str">
        <f>IF(AB47="x",AB47,IF(COUNTIF($AB$7:$AB$56,AB47)&gt;1,((RANK(AB47,$AB$7:$AB97,1))+(COUNT($AB$7:$AB97)+1-RANK($AB47,$AB$7:$AB$56,0)-RANK($AB47,$AB$7:$AB$56,1))/2),RANK(AB47,$AB$7:$AB$56,1)))</f>
        <v>x</v>
      </c>
      <c r="AO47" s="126" t="str">
        <f>IF(AC47="x",AC47,IF(COUNTIF($AC$7:$AC$56,AC47)&gt;1,((RANK(AC47,$AC$7:$AC97,1))+(COUNT($AC$7:$AC97)+1-RANK($AC47,$AC$7:$AC$56,0)-RANK($AC47,$AC$7:$AC$56,1))/2),RANK(AC47,$AC$7:$AC$56,1)))</f>
        <v>x</v>
      </c>
      <c r="AP47" s="132" t="str">
        <f>IF(AD47="x",AD47,IF(COUNTIF($AD$7:$AD$56,AD47)&gt;1,((RANK(AD47,$AD$7:$AD97,1))+(COUNT($AD$7:$AD97)+1-RANK($AD47,$AD$7:$AD$56,0)-RANK($AD47,$AD$7:$AD$56,1))/2),RANK(AD47,$AD$7:$AD$56,1)))</f>
        <v>x</v>
      </c>
      <c r="AQ47" s="127" t="str">
        <f t="shared" si="14"/>
        <v>x</v>
      </c>
      <c r="AR47" s="127" t="str">
        <f t="shared" si="9"/>
        <v>x</v>
      </c>
      <c r="AS47" s="127" t="str">
        <f t="shared" si="10"/>
        <v>x</v>
      </c>
      <c r="AT47" s="122" t="str">
        <f t="shared" si="11"/>
        <v/>
      </c>
      <c r="AU47" s="131" t="str">
        <f t="shared" si="12"/>
        <v/>
      </c>
      <c r="AV47" s="134" t="str">
        <f t="shared" si="13"/>
        <v/>
      </c>
      <c r="BA47" s="26">
        <v>34</v>
      </c>
      <c r="BB47" s="27" t="s">
        <v>154</v>
      </c>
      <c r="BC47" s="27" t="s">
        <v>154</v>
      </c>
      <c r="BD47" s="27" t="s">
        <v>154</v>
      </c>
      <c r="BE47" s="27" t="s">
        <v>154</v>
      </c>
    </row>
    <row r="48" spans="1:71" x14ac:dyDescent="0.2">
      <c r="A48" s="156"/>
      <c r="B48" s="156"/>
      <c r="C48" s="156"/>
      <c r="D48" s="156"/>
      <c r="E48" s="156"/>
      <c r="F48" s="156"/>
      <c r="G48" s="156"/>
      <c r="H48" s="156"/>
      <c r="I48" s="156"/>
      <c r="J48" s="156"/>
      <c r="K48" s="156"/>
      <c r="L48" s="156"/>
      <c r="M48" s="156"/>
      <c r="N48" s="156"/>
      <c r="O48" s="156"/>
      <c r="P48" s="156"/>
      <c r="R48" s="128">
        <v>42</v>
      </c>
      <c r="S48" s="224" t="str">
        <f>'Time 1'!U47</f>
        <v>end</v>
      </c>
      <c r="T48" s="123" t="str">
        <f>'Time 1'!V47</f>
        <v>end</v>
      </c>
      <c r="U48" s="123" t="str">
        <f>'Time 1'!W47</f>
        <v>end</v>
      </c>
      <c r="V48" s="123" t="str">
        <f>'Time 2'!U47</f>
        <v>end</v>
      </c>
      <c r="W48" s="123" t="str">
        <f>'Time 2'!V47</f>
        <v>end</v>
      </c>
      <c r="X48" s="123" t="str">
        <f>'Time 2'!W47</f>
        <v>end</v>
      </c>
      <c r="Y48" s="124" t="str">
        <f t="shared" si="15"/>
        <v>x</v>
      </c>
      <c r="Z48" s="124" t="str">
        <f t="shared" si="16"/>
        <v>x</v>
      </c>
      <c r="AA48" s="124" t="str">
        <f t="shared" si="17"/>
        <v>x</v>
      </c>
      <c r="AB48" s="125" t="str">
        <f t="shared" si="18"/>
        <v>x</v>
      </c>
      <c r="AC48" s="125" t="str">
        <f t="shared" si="19"/>
        <v>x</v>
      </c>
      <c r="AD48" s="125" t="str">
        <f t="shared" si="20"/>
        <v>x</v>
      </c>
      <c r="AE48" s="110"/>
      <c r="AF48" s="110"/>
      <c r="AG48" s="110"/>
      <c r="AH48" s="110"/>
      <c r="AI48" s="110"/>
      <c r="AJ48" s="110"/>
      <c r="AK48" s="110"/>
      <c r="AL48" s="110"/>
      <c r="AM48" s="110"/>
      <c r="AN48" s="189" t="str">
        <f>IF(AB48="x",AB48,IF(COUNTIF($AB$7:$AB$56,AB48)&gt;1,((RANK(AB48,$AB$7:$AB98,1))+(COUNT($AB$7:$AB98)+1-RANK($AB48,$AB$7:$AB$56,0)-RANK($AB48,$AB$7:$AB$56,1))/2),RANK(AB48,$AB$7:$AB$56,1)))</f>
        <v>x</v>
      </c>
      <c r="AO48" s="126" t="str">
        <f>IF(AC48="x",AC48,IF(COUNTIF($AC$7:$AC$56,AC48)&gt;1,((RANK(AC48,$AC$7:$AC98,1))+(COUNT($AC$7:$AC98)+1-RANK($AC48,$AC$7:$AC$56,0)-RANK($AC48,$AC$7:$AC$56,1))/2),RANK(AC48,$AC$7:$AC$56,1)))</f>
        <v>x</v>
      </c>
      <c r="AP48" s="132" t="str">
        <f>IF(AD48="x",AD48,IF(COUNTIF($AD$7:$AD$56,AD48)&gt;1,((RANK(AD48,$AD$7:$AD98,1))+(COUNT($AD$7:$AD98)+1-RANK($AD48,$AD$7:$AD$56,0)-RANK($AD48,$AD$7:$AD$56,1))/2),RANK(AD48,$AD$7:$AD$56,1)))</f>
        <v>x</v>
      </c>
      <c r="AQ48" s="127" t="str">
        <f t="shared" si="14"/>
        <v>x</v>
      </c>
      <c r="AR48" s="127" t="str">
        <f t="shared" si="9"/>
        <v>x</v>
      </c>
      <c r="AS48" s="127" t="str">
        <f t="shared" si="10"/>
        <v>x</v>
      </c>
      <c r="AT48" s="122" t="str">
        <f t="shared" si="11"/>
        <v/>
      </c>
      <c r="AU48" s="131" t="str">
        <f t="shared" si="12"/>
        <v/>
      </c>
      <c r="AV48" s="134" t="str">
        <f t="shared" si="13"/>
        <v/>
      </c>
      <c r="BA48" s="26">
        <v>35</v>
      </c>
      <c r="BB48" s="27" t="s">
        <v>154</v>
      </c>
      <c r="BC48" s="27" t="s">
        <v>154</v>
      </c>
      <c r="BD48" s="27" t="s">
        <v>154</v>
      </c>
      <c r="BE48" s="27" t="s">
        <v>154</v>
      </c>
    </row>
    <row r="49" spans="16:57" s="156" customFormat="1" x14ac:dyDescent="0.2">
      <c r="R49" s="128">
        <v>43</v>
      </c>
      <c r="S49" s="225" t="str">
        <f>'Time 1'!U48</f>
        <v>end</v>
      </c>
      <c r="T49" s="124" t="str">
        <f>'Time 1'!V48</f>
        <v>end</v>
      </c>
      <c r="U49" s="124" t="str">
        <f>'Time 1'!W48</f>
        <v>end</v>
      </c>
      <c r="V49" s="124" t="str">
        <f>'Time 2'!U48</f>
        <v>end</v>
      </c>
      <c r="W49" s="124" t="str">
        <f>'Time 2'!V48</f>
        <v>end</v>
      </c>
      <c r="X49" s="124" t="str">
        <f>'Time 2'!W48</f>
        <v>end</v>
      </c>
      <c r="Y49" s="124" t="str">
        <f t="shared" si="15"/>
        <v>x</v>
      </c>
      <c r="Z49" s="124" t="str">
        <f t="shared" si="16"/>
        <v>x</v>
      </c>
      <c r="AA49" s="124" t="str">
        <f t="shared" si="17"/>
        <v>x</v>
      </c>
      <c r="AB49" s="125" t="str">
        <f t="shared" si="18"/>
        <v>x</v>
      </c>
      <c r="AC49" s="125" t="str">
        <f t="shared" si="19"/>
        <v>x</v>
      </c>
      <c r="AD49" s="125" t="str">
        <f t="shared" si="20"/>
        <v>x</v>
      </c>
      <c r="AE49" s="110"/>
      <c r="AF49" s="110"/>
      <c r="AG49" s="110"/>
      <c r="AH49" s="110"/>
      <c r="AI49" s="110"/>
      <c r="AJ49" s="110"/>
      <c r="AK49" s="110"/>
      <c r="AL49" s="110"/>
      <c r="AM49" s="110"/>
      <c r="AN49" s="189" t="str">
        <f>IF(AB49="x",AB49,IF(COUNTIF($AB$7:$AB$56,AB49)&gt;1,((RANK(AB49,$AB$7:$AB99,1))+(COUNT($AB$7:$AB99)+1-RANK($AB49,$AB$7:$AB$56,0)-RANK($AB49,$AB$7:$AB$56,1))/2),RANK(AB49,$AB$7:$AB$56,1)))</f>
        <v>x</v>
      </c>
      <c r="AO49" s="126" t="str">
        <f>IF(AC49="x",AC49,IF(COUNTIF($AC$7:$AC$56,AC49)&gt;1,((RANK(AC49,$AC$7:$AC99,1))+(COUNT($AC$7:$AC99)+1-RANK($AC49,$AC$7:$AC$56,0)-RANK($AC49,$AC$7:$AC$56,1))/2),RANK(AC49,$AC$7:$AC$56,1)))</f>
        <v>x</v>
      </c>
      <c r="AP49" s="132" t="str">
        <f>IF(AD49="x",AD49,IF(COUNTIF($AD$7:$AD$56,AD49)&gt;1,((RANK(AD49,$AD$7:$AD99,1))+(COUNT($AD$7:$AD99)+1-RANK($AD49,$AD$7:$AD$56,0)-RANK($AD49,$AD$7:$AD$56,1))/2),RANK(AD49,$AD$7:$AD$56,1)))</f>
        <v>x</v>
      </c>
      <c r="AQ49" s="127" t="str">
        <f t="shared" si="14"/>
        <v>x</v>
      </c>
      <c r="AR49" s="127" t="str">
        <f t="shared" si="9"/>
        <v>x</v>
      </c>
      <c r="AS49" s="127" t="str">
        <f t="shared" si="10"/>
        <v>x</v>
      </c>
      <c r="AT49" s="122" t="str">
        <f t="shared" si="11"/>
        <v/>
      </c>
      <c r="AU49" s="131" t="str">
        <f t="shared" si="12"/>
        <v/>
      </c>
      <c r="AV49" s="134" t="str">
        <f t="shared" si="13"/>
        <v/>
      </c>
      <c r="BA49" s="26">
        <v>36</v>
      </c>
      <c r="BB49" s="27" t="s">
        <v>154</v>
      </c>
      <c r="BC49" s="27" t="s">
        <v>154</v>
      </c>
      <c r="BD49" s="27" t="s">
        <v>154</v>
      </c>
      <c r="BE49" s="27" t="s">
        <v>154</v>
      </c>
    </row>
    <row r="50" spans="16:57" s="156" customFormat="1" x14ac:dyDescent="0.2">
      <c r="R50" s="128">
        <v>44</v>
      </c>
      <c r="S50" s="225" t="str">
        <f>'Time 1'!U49</f>
        <v>end</v>
      </c>
      <c r="T50" s="124" t="str">
        <f>'Time 1'!V49</f>
        <v>end</v>
      </c>
      <c r="U50" s="124" t="str">
        <f>'Time 1'!W49</f>
        <v>end</v>
      </c>
      <c r="V50" s="124" t="str">
        <f>'Time 2'!U49</f>
        <v>end</v>
      </c>
      <c r="W50" s="124" t="str">
        <f>'Time 2'!V49</f>
        <v>end</v>
      </c>
      <c r="X50" s="124" t="str">
        <f>'Time 2'!W49</f>
        <v>end</v>
      </c>
      <c r="Y50" s="124" t="str">
        <f t="shared" si="15"/>
        <v>x</v>
      </c>
      <c r="Z50" s="124" t="str">
        <f t="shared" si="16"/>
        <v>x</v>
      </c>
      <c r="AA50" s="124" t="str">
        <f t="shared" si="17"/>
        <v>x</v>
      </c>
      <c r="AB50" s="125" t="str">
        <f t="shared" si="18"/>
        <v>x</v>
      </c>
      <c r="AC50" s="125" t="str">
        <f t="shared" si="19"/>
        <v>x</v>
      </c>
      <c r="AD50" s="125" t="str">
        <f t="shared" si="20"/>
        <v>x</v>
      </c>
      <c r="AE50" s="110"/>
      <c r="AF50" s="110"/>
      <c r="AG50" s="110"/>
      <c r="AH50" s="110"/>
      <c r="AI50" s="110"/>
      <c r="AJ50" s="110"/>
      <c r="AK50" s="110"/>
      <c r="AL50" s="110"/>
      <c r="AM50" s="110"/>
      <c r="AN50" s="189" t="str">
        <f>IF(AB50="x",AB50,IF(COUNTIF($AB$7:$AB$56,AB50)&gt;1,((RANK(AB50,$AB$7:$AB100,1))+(COUNT($AB$7:$AB100)+1-RANK($AB50,$AB$7:$AB$56,0)-RANK($AB50,$AB$7:$AB$56,1))/2),RANK(AB50,$AB$7:$AB$56,1)))</f>
        <v>x</v>
      </c>
      <c r="AO50" s="126" t="str">
        <f>IF(AC50="x",AC50,IF(COUNTIF($AC$7:$AC$56,AC50)&gt;1,((RANK(AC50,$AC$7:$AC100,1))+(COUNT($AC$7:$AC100)+1-RANK($AC50,$AC$7:$AC$56,0)-RANK($AC50,$AC$7:$AC$56,1))/2),RANK(AC50,$AC$7:$AC$56,1)))</f>
        <v>x</v>
      </c>
      <c r="AP50" s="132" t="str">
        <f>IF(AD50="x",AD50,IF(COUNTIF($AD$7:$AD$56,AD50)&gt;1,((RANK(AD50,$AD$7:$AD100,1))+(COUNT($AD$7:$AD100)+1-RANK($AD50,$AD$7:$AD$56,0)-RANK($AD50,$AD$7:$AD$56,1))/2),RANK(AD50,$AD$7:$AD$56,1)))</f>
        <v>x</v>
      </c>
      <c r="AQ50" s="127" t="str">
        <f t="shared" si="14"/>
        <v>x</v>
      </c>
      <c r="AR50" s="127" t="str">
        <f t="shared" si="9"/>
        <v>x</v>
      </c>
      <c r="AS50" s="127" t="str">
        <f t="shared" si="10"/>
        <v>x</v>
      </c>
      <c r="AT50" s="122" t="str">
        <f t="shared" si="11"/>
        <v/>
      </c>
      <c r="AU50" s="131" t="str">
        <f t="shared" si="12"/>
        <v/>
      </c>
      <c r="AV50" s="134" t="str">
        <f t="shared" si="13"/>
        <v/>
      </c>
      <c r="BA50" s="26">
        <v>37</v>
      </c>
      <c r="BB50" s="27" t="s">
        <v>154</v>
      </c>
      <c r="BC50" s="27" t="s">
        <v>154</v>
      </c>
      <c r="BD50" s="27" t="s">
        <v>154</v>
      </c>
      <c r="BE50" s="27" t="s">
        <v>154</v>
      </c>
    </row>
    <row r="51" spans="16:57" s="156" customFormat="1" x14ac:dyDescent="0.2">
      <c r="R51" s="128">
        <v>45</v>
      </c>
      <c r="S51" s="225" t="str">
        <f>'Time 1'!U50</f>
        <v>end</v>
      </c>
      <c r="T51" s="124" t="str">
        <f>'Time 1'!V50</f>
        <v>end</v>
      </c>
      <c r="U51" s="124" t="str">
        <f>'Time 1'!W50</f>
        <v>end</v>
      </c>
      <c r="V51" s="124" t="str">
        <f>'Time 2'!U50</f>
        <v>end</v>
      </c>
      <c r="W51" s="124" t="str">
        <f>'Time 2'!V50</f>
        <v>end</v>
      </c>
      <c r="X51" s="124" t="str">
        <f>'Time 2'!W50</f>
        <v>end</v>
      </c>
      <c r="Y51" s="124" t="str">
        <f t="shared" si="15"/>
        <v>x</v>
      </c>
      <c r="Z51" s="124" t="str">
        <f t="shared" si="16"/>
        <v>x</v>
      </c>
      <c r="AA51" s="124" t="str">
        <f t="shared" si="17"/>
        <v>x</v>
      </c>
      <c r="AB51" s="125" t="str">
        <f t="shared" si="18"/>
        <v>x</v>
      </c>
      <c r="AC51" s="125" t="str">
        <f t="shared" si="19"/>
        <v>x</v>
      </c>
      <c r="AD51" s="125" t="str">
        <f t="shared" si="20"/>
        <v>x</v>
      </c>
      <c r="AE51" s="110"/>
      <c r="AF51" s="110"/>
      <c r="AG51" s="110"/>
      <c r="AH51" s="110"/>
      <c r="AI51" s="110"/>
      <c r="AJ51" s="110"/>
      <c r="AK51" s="110"/>
      <c r="AL51" s="110"/>
      <c r="AM51" s="110"/>
      <c r="AN51" s="189" t="str">
        <f>IF(AB51="x",AB51,IF(COUNTIF($AB$7:$AB$56,AB51)&gt;1,((RANK(AB51,$AB$7:$AB101,1))+(COUNT($AB$7:$AB101)+1-RANK($AB51,$AB$7:$AB$56,0)-RANK($AB51,$AB$7:$AB$56,1))/2),RANK(AB51,$AB$7:$AB$56,1)))</f>
        <v>x</v>
      </c>
      <c r="AO51" s="126" t="str">
        <f>IF(AC51="x",AC51,IF(COUNTIF($AC$7:$AC$56,AC51)&gt;1,((RANK(AC51,$AC$7:$AC101,1))+(COUNT($AC$7:$AC101)+1-RANK($AC51,$AC$7:$AC$56,0)-RANK($AC51,$AC$7:$AC$56,1))/2),RANK(AC51,$AC$7:$AC$56,1)))</f>
        <v>x</v>
      </c>
      <c r="AP51" s="132" t="str">
        <f>IF(AD51="x",AD51,IF(COUNTIF($AD$7:$AD$56,AD51)&gt;1,((RANK(AD51,$AD$7:$AD101,1))+(COUNT($AD$7:$AD101)+1-RANK($AD51,$AD$7:$AD$56,0)-RANK($AD51,$AD$7:$AD$56,1))/2),RANK(AD51,$AD$7:$AD$56,1)))</f>
        <v>x</v>
      </c>
      <c r="AQ51" s="127" t="str">
        <f t="shared" si="14"/>
        <v>x</v>
      </c>
      <c r="AR51" s="127" t="str">
        <f t="shared" si="9"/>
        <v>x</v>
      </c>
      <c r="AS51" s="127" t="str">
        <f t="shared" si="10"/>
        <v>x</v>
      </c>
      <c r="AT51" s="122" t="str">
        <f t="shared" si="11"/>
        <v/>
      </c>
      <c r="AU51" s="131" t="str">
        <f t="shared" si="12"/>
        <v/>
      </c>
      <c r="AV51" s="134" t="str">
        <f t="shared" si="13"/>
        <v/>
      </c>
      <c r="BA51" s="26">
        <v>38</v>
      </c>
      <c r="BB51" s="27" t="s">
        <v>154</v>
      </c>
      <c r="BC51" s="27" t="s">
        <v>154</v>
      </c>
      <c r="BD51" s="27" t="s">
        <v>154</v>
      </c>
      <c r="BE51" s="27" t="s">
        <v>154</v>
      </c>
    </row>
    <row r="52" spans="16:57" s="156" customFormat="1" x14ac:dyDescent="0.2">
      <c r="R52" s="128">
        <v>46</v>
      </c>
      <c r="S52" s="225" t="str">
        <f>'Time 1'!U51</f>
        <v>end</v>
      </c>
      <c r="T52" s="124" t="str">
        <f>'Time 1'!V51</f>
        <v>end</v>
      </c>
      <c r="U52" s="124" t="str">
        <f>'Time 1'!W51</f>
        <v>end</v>
      </c>
      <c r="V52" s="124" t="str">
        <f>'Time 2'!U51</f>
        <v>end</v>
      </c>
      <c r="W52" s="124" t="str">
        <f>'Time 2'!V51</f>
        <v>end</v>
      </c>
      <c r="X52" s="124" t="str">
        <f>'Time 2'!W51</f>
        <v>end</v>
      </c>
      <c r="Y52" s="124" t="str">
        <f t="shared" si="15"/>
        <v>x</v>
      </c>
      <c r="Z52" s="124" t="str">
        <f t="shared" si="16"/>
        <v>x</v>
      </c>
      <c r="AA52" s="124" t="str">
        <f t="shared" si="17"/>
        <v>x</v>
      </c>
      <c r="AB52" s="125" t="str">
        <f t="shared" si="18"/>
        <v>x</v>
      </c>
      <c r="AC52" s="125" t="str">
        <f t="shared" si="19"/>
        <v>x</v>
      </c>
      <c r="AD52" s="125" t="str">
        <f t="shared" si="20"/>
        <v>x</v>
      </c>
      <c r="AE52" s="110"/>
      <c r="AF52" s="110"/>
      <c r="AG52" s="110"/>
      <c r="AH52" s="110"/>
      <c r="AI52" s="110"/>
      <c r="AJ52" s="110"/>
      <c r="AK52" s="110"/>
      <c r="AL52" s="110"/>
      <c r="AM52" s="110"/>
      <c r="AN52" s="189" t="str">
        <f>IF(AB52="x",AB52,IF(COUNTIF($AB$7:$AB$56,AB52)&gt;1,((RANK(AB52,$AB$7:$AB102,1))+(COUNT($AB$7:$AB102)+1-RANK($AB52,$AB$7:$AB$56,0)-RANK($AB52,$AB$7:$AB$56,1))/2),RANK(AB52,$AB$7:$AB$56,1)))</f>
        <v>x</v>
      </c>
      <c r="AO52" s="126" t="str">
        <f>IF(AC52="x",AC52,IF(COUNTIF($AC$7:$AC$56,AC52)&gt;1,((RANK(AC52,$AC$7:$AC102,1))+(COUNT($AC$7:$AC102)+1-RANK($AC52,$AC$7:$AC$56,0)-RANK($AC52,$AC$7:$AC$56,1))/2),RANK(AC52,$AC$7:$AC$56,1)))</f>
        <v>x</v>
      </c>
      <c r="AP52" s="132" t="str">
        <f>IF(AD52="x",AD52,IF(COUNTIF($AD$7:$AD$56,AD52)&gt;1,((RANK(AD52,$AD$7:$AD102,1))+(COUNT($AD$7:$AD102)+1-RANK($AD52,$AD$7:$AD$56,0)-RANK($AD52,$AD$7:$AD$56,1))/2),RANK(AD52,$AD$7:$AD$56,1)))</f>
        <v>x</v>
      </c>
      <c r="AQ52" s="127" t="str">
        <f t="shared" si="14"/>
        <v>x</v>
      </c>
      <c r="AR52" s="127" t="str">
        <f t="shared" si="9"/>
        <v>x</v>
      </c>
      <c r="AS52" s="127" t="str">
        <f t="shared" si="10"/>
        <v>x</v>
      </c>
      <c r="AT52" s="122" t="str">
        <f t="shared" si="11"/>
        <v/>
      </c>
      <c r="AU52" s="131" t="str">
        <f t="shared" si="12"/>
        <v/>
      </c>
      <c r="AV52" s="134" t="str">
        <f t="shared" si="13"/>
        <v/>
      </c>
      <c r="BA52" s="26">
        <v>39</v>
      </c>
      <c r="BB52" s="27" t="s">
        <v>154</v>
      </c>
      <c r="BC52" s="27" t="s">
        <v>154</v>
      </c>
      <c r="BD52" s="27" t="s">
        <v>154</v>
      </c>
      <c r="BE52" s="27" t="s">
        <v>154</v>
      </c>
    </row>
    <row r="53" spans="16:57" s="156" customFormat="1" x14ac:dyDescent="0.2">
      <c r="R53" s="128">
        <v>47</v>
      </c>
      <c r="S53" s="225" t="str">
        <f>'Time 1'!U52</f>
        <v>end</v>
      </c>
      <c r="T53" s="124" t="str">
        <f>'Time 1'!V52</f>
        <v>end</v>
      </c>
      <c r="U53" s="124" t="str">
        <f>'Time 1'!W52</f>
        <v>end</v>
      </c>
      <c r="V53" s="124" t="str">
        <f>'Time 2'!U52</f>
        <v>end</v>
      </c>
      <c r="W53" s="124" t="str">
        <f>'Time 2'!V52</f>
        <v>end</v>
      </c>
      <c r="X53" s="124" t="str">
        <f>'Time 2'!W52</f>
        <v>end</v>
      </c>
      <c r="Y53" s="124" t="str">
        <f t="shared" si="15"/>
        <v>x</v>
      </c>
      <c r="Z53" s="124" t="str">
        <f t="shared" si="16"/>
        <v>x</v>
      </c>
      <c r="AA53" s="124" t="str">
        <f t="shared" si="17"/>
        <v>x</v>
      </c>
      <c r="AB53" s="125" t="str">
        <f t="shared" si="18"/>
        <v>x</v>
      </c>
      <c r="AC53" s="125" t="str">
        <f t="shared" si="19"/>
        <v>x</v>
      </c>
      <c r="AD53" s="125" t="str">
        <f t="shared" si="20"/>
        <v>x</v>
      </c>
      <c r="AE53" s="110"/>
      <c r="AF53" s="110"/>
      <c r="AG53" s="110"/>
      <c r="AH53" s="110"/>
      <c r="AI53" s="110"/>
      <c r="AJ53" s="110"/>
      <c r="AK53" s="110"/>
      <c r="AL53" s="110"/>
      <c r="AM53" s="110"/>
      <c r="AN53" s="189" t="str">
        <f>IF(AB53="x",AB53,IF(COUNTIF($AB$7:$AB$56,AB53)&gt;1,((RANK(AB53,$AB$7:$AB103,1))+(COUNT($AB$7:$AB103)+1-RANK($AB53,$AB$7:$AB$56,0)-RANK($AB53,$AB$7:$AB$56,1))/2),RANK(AB53,$AB$7:$AB$56,1)))</f>
        <v>x</v>
      </c>
      <c r="AO53" s="126" t="str">
        <f>IF(AC53="x",AC53,IF(COUNTIF($AC$7:$AC$56,AC53)&gt;1,((RANK(AC53,$AC$7:$AC103,1))+(COUNT($AC$7:$AC103)+1-RANK($AC53,$AC$7:$AC$56,0)-RANK($AC53,$AC$7:$AC$56,1))/2),RANK(AC53,$AC$7:$AC$56,1)))</f>
        <v>x</v>
      </c>
      <c r="AP53" s="132" t="str">
        <f>IF(AD53="x",AD53,IF(COUNTIF($AD$7:$AD$56,AD53)&gt;1,((RANK(AD53,$AD$7:$AD103,1))+(COUNT($AD$7:$AD103)+1-RANK($AD53,$AD$7:$AD$56,0)-RANK($AD53,$AD$7:$AD$56,1))/2),RANK(AD53,$AD$7:$AD$56,1)))</f>
        <v>x</v>
      </c>
      <c r="AQ53" s="127" t="str">
        <f t="shared" si="14"/>
        <v>x</v>
      </c>
      <c r="AR53" s="127" t="str">
        <f t="shared" si="9"/>
        <v>x</v>
      </c>
      <c r="AS53" s="127" t="str">
        <f t="shared" si="10"/>
        <v>x</v>
      </c>
      <c r="AT53" s="122" t="str">
        <f t="shared" si="11"/>
        <v/>
      </c>
      <c r="AU53" s="131" t="str">
        <f t="shared" si="12"/>
        <v/>
      </c>
      <c r="AV53" s="134" t="str">
        <f t="shared" si="13"/>
        <v/>
      </c>
      <c r="BA53" s="26">
        <v>40</v>
      </c>
      <c r="BB53" s="27" t="s">
        <v>154</v>
      </c>
      <c r="BC53" s="27" t="s">
        <v>154</v>
      </c>
      <c r="BD53" s="27" t="s">
        <v>154</v>
      </c>
      <c r="BE53" s="27" t="s">
        <v>154</v>
      </c>
    </row>
    <row r="54" spans="16:57" s="156" customFormat="1" x14ac:dyDescent="0.2">
      <c r="R54" s="128">
        <v>48</v>
      </c>
      <c r="S54" s="225" t="str">
        <f>'Time 1'!U53</f>
        <v>end</v>
      </c>
      <c r="T54" s="124" t="str">
        <f>'Time 1'!V53</f>
        <v>end</v>
      </c>
      <c r="U54" s="124" t="str">
        <f>'Time 1'!W53</f>
        <v>end</v>
      </c>
      <c r="V54" s="124" t="str">
        <f>'Time 2'!U53</f>
        <v>end</v>
      </c>
      <c r="W54" s="124" t="str">
        <f>'Time 2'!V53</f>
        <v>end</v>
      </c>
      <c r="X54" s="124" t="str">
        <f>'Time 2'!W53</f>
        <v>end</v>
      </c>
      <c r="Y54" s="124" t="str">
        <f t="shared" si="15"/>
        <v>x</v>
      </c>
      <c r="Z54" s="124" t="str">
        <f t="shared" si="16"/>
        <v>x</v>
      </c>
      <c r="AA54" s="124" t="str">
        <f t="shared" si="17"/>
        <v>x</v>
      </c>
      <c r="AB54" s="125" t="str">
        <f t="shared" si="18"/>
        <v>x</v>
      </c>
      <c r="AC54" s="125" t="str">
        <f t="shared" si="19"/>
        <v>x</v>
      </c>
      <c r="AD54" s="125" t="str">
        <f t="shared" si="20"/>
        <v>x</v>
      </c>
      <c r="AE54" s="110"/>
      <c r="AF54" s="110"/>
      <c r="AG54" s="110"/>
      <c r="AH54" s="110"/>
      <c r="AI54" s="110"/>
      <c r="AJ54" s="110"/>
      <c r="AK54" s="110"/>
      <c r="AL54" s="110"/>
      <c r="AM54" s="110"/>
      <c r="AN54" s="189" t="str">
        <f>IF(AB54="x",AB54,IF(COUNTIF($AB$7:$AB$56,AB54)&gt;1,((RANK(AB54,$AB$7:$AB104,1))+(COUNT($AB$7:$AB104)+1-RANK($AB54,$AB$7:$AB$56,0)-RANK($AB54,$AB$7:$AB$56,1))/2),RANK(AB54,$AB$7:$AB$56,1)))</f>
        <v>x</v>
      </c>
      <c r="AO54" s="126" t="str">
        <f>IF(AC54="x",AC54,IF(COUNTIF($AC$7:$AC$56,AC54)&gt;1,((RANK(AC54,$AC$7:$AC104,1))+(COUNT($AC$7:$AC104)+1-RANK($AC54,$AC$7:$AC$56,0)-RANK($AC54,$AC$7:$AC$56,1))/2),RANK(AC54,$AC$7:$AC$56,1)))</f>
        <v>x</v>
      </c>
      <c r="AP54" s="132" t="str">
        <f>IF(AD54="x",AD54,IF(COUNTIF($AD$7:$AD$56,AD54)&gt;1,((RANK(AD54,$AD$7:$AD104,1))+(COUNT($AD$7:$AD104)+1-RANK($AD54,$AD$7:$AD$56,0)-RANK($AD54,$AD$7:$AD$56,1))/2),RANK(AD54,$AD$7:$AD$56,1)))</f>
        <v>x</v>
      </c>
      <c r="AQ54" s="127" t="str">
        <f t="shared" si="14"/>
        <v>x</v>
      </c>
      <c r="AR54" s="127" t="str">
        <f t="shared" si="9"/>
        <v>x</v>
      </c>
      <c r="AS54" s="127" t="str">
        <f t="shared" si="10"/>
        <v>x</v>
      </c>
      <c r="AT54" s="122" t="str">
        <f t="shared" si="11"/>
        <v/>
      </c>
      <c r="AU54" s="131" t="str">
        <f t="shared" si="12"/>
        <v/>
      </c>
      <c r="AV54" s="134" t="str">
        <f t="shared" si="13"/>
        <v/>
      </c>
      <c r="BA54" s="26">
        <v>41</v>
      </c>
      <c r="BB54" s="27" t="s">
        <v>154</v>
      </c>
      <c r="BC54" s="27" t="s">
        <v>154</v>
      </c>
      <c r="BD54" s="27" t="s">
        <v>154</v>
      </c>
      <c r="BE54" s="27" t="s">
        <v>154</v>
      </c>
    </row>
    <row r="55" spans="16:57" s="156" customFormat="1" x14ac:dyDescent="0.2">
      <c r="R55" s="128">
        <v>49</v>
      </c>
      <c r="S55" s="225" t="str">
        <f>'Time 1'!U54</f>
        <v>end</v>
      </c>
      <c r="T55" s="124" t="str">
        <f>'Time 1'!V54</f>
        <v>end</v>
      </c>
      <c r="U55" s="124" t="str">
        <f>'Time 1'!W54</f>
        <v>end</v>
      </c>
      <c r="V55" s="124" t="str">
        <f>'Time 2'!U54</f>
        <v>end</v>
      </c>
      <c r="W55" s="124" t="str">
        <f>'Time 2'!V54</f>
        <v>end</v>
      </c>
      <c r="X55" s="124" t="str">
        <f>'Time 2'!W54</f>
        <v>end</v>
      </c>
      <c r="Y55" s="124" t="str">
        <f t="shared" si="15"/>
        <v>x</v>
      </c>
      <c r="Z55" s="124" t="str">
        <f t="shared" si="16"/>
        <v>x</v>
      </c>
      <c r="AA55" s="124" t="str">
        <f t="shared" si="17"/>
        <v>x</v>
      </c>
      <c r="AB55" s="125" t="str">
        <f t="shared" si="18"/>
        <v>x</v>
      </c>
      <c r="AC55" s="125" t="str">
        <f t="shared" si="19"/>
        <v>x</v>
      </c>
      <c r="AD55" s="125" t="str">
        <f t="shared" si="20"/>
        <v>x</v>
      </c>
      <c r="AE55" s="110"/>
      <c r="AF55" s="110"/>
      <c r="AG55" s="110"/>
      <c r="AH55" s="110"/>
      <c r="AI55" s="110"/>
      <c r="AJ55" s="110"/>
      <c r="AK55" s="110"/>
      <c r="AL55" s="110"/>
      <c r="AM55" s="110"/>
      <c r="AN55" s="189" t="str">
        <f>IF(AB55="x",AB55,IF(COUNTIF($AB$7:$AB$56,AB55)&gt;1,((RANK(AB55,$AB$7:$AB105,1))+(COUNT($AB$7:$AB105)+1-RANK($AB55,$AB$7:$AB$56,0)-RANK($AB55,$AB$7:$AB$56,1))/2),RANK(AB55,$AB$7:$AB$56,1)))</f>
        <v>x</v>
      </c>
      <c r="AO55" s="126" t="str">
        <f>IF(AC55="x",AC55,IF(COUNTIF($AC$7:$AC$56,AC55)&gt;1,((RANK(AC55,$AC$7:$AC105,1))+(COUNT($AC$7:$AC105)+1-RANK($AC55,$AC$7:$AC$56,0)-RANK($AC55,$AC$7:$AC$56,1))/2),RANK(AC55,$AC$7:$AC$56,1)))</f>
        <v>x</v>
      </c>
      <c r="AP55" s="132" t="str">
        <f>IF(AD55="x",AD55,IF(COUNTIF($AD$7:$AD$56,AD55)&gt;1,((RANK(AD55,$AD$7:$AD105,1))+(COUNT($AD$7:$AD105)+1-RANK($AD55,$AD$7:$AD$56,0)-RANK($AD55,$AD$7:$AD$56,1))/2),RANK(AD55,$AD$7:$AD$56,1)))</f>
        <v>x</v>
      </c>
      <c r="AQ55" s="127" t="str">
        <f t="shared" si="14"/>
        <v>x</v>
      </c>
      <c r="AR55" s="127" t="str">
        <f t="shared" si="9"/>
        <v>x</v>
      </c>
      <c r="AS55" s="127" t="str">
        <f t="shared" si="10"/>
        <v>x</v>
      </c>
      <c r="AT55" s="122" t="str">
        <f t="shared" si="11"/>
        <v/>
      </c>
      <c r="AU55" s="131" t="str">
        <f t="shared" si="12"/>
        <v/>
      </c>
      <c r="AV55" s="134" t="str">
        <f t="shared" si="13"/>
        <v/>
      </c>
      <c r="BA55" s="26">
        <v>42</v>
      </c>
      <c r="BB55" s="27" t="s">
        <v>154</v>
      </c>
      <c r="BC55" s="27" t="s">
        <v>154</v>
      </c>
      <c r="BD55" s="27" t="s">
        <v>154</v>
      </c>
      <c r="BE55" s="27" t="s">
        <v>154</v>
      </c>
    </row>
    <row r="56" spans="16:57" s="156" customFormat="1" x14ac:dyDescent="0.2">
      <c r="R56" s="229">
        <v>50</v>
      </c>
      <c r="S56" s="226" t="str">
        <f>'Time 1'!U55</f>
        <v>end</v>
      </c>
      <c r="T56" s="157" t="str">
        <f>'Time 1'!V55</f>
        <v>end</v>
      </c>
      <c r="U56" s="157" t="str">
        <f>'Time 1'!W55</f>
        <v>end</v>
      </c>
      <c r="V56" s="157" t="str">
        <f>'Time 2'!U55</f>
        <v>end</v>
      </c>
      <c r="W56" s="157" t="str">
        <f>'Time 2'!V55</f>
        <v>end</v>
      </c>
      <c r="X56" s="157" t="str">
        <f>'Time 2'!W55</f>
        <v>end</v>
      </c>
      <c r="Y56" s="157" t="str">
        <f t="shared" si="15"/>
        <v>x</v>
      </c>
      <c r="Z56" s="157" t="str">
        <f t="shared" si="16"/>
        <v>x</v>
      </c>
      <c r="AA56" s="157" t="str">
        <f t="shared" si="17"/>
        <v>x</v>
      </c>
      <c r="AB56" s="158" t="str">
        <f t="shared" si="18"/>
        <v>x</v>
      </c>
      <c r="AC56" s="158" t="str">
        <f t="shared" si="19"/>
        <v>x</v>
      </c>
      <c r="AD56" s="158" t="str">
        <f t="shared" si="20"/>
        <v>x</v>
      </c>
      <c r="AE56" s="110"/>
      <c r="AF56" s="110"/>
      <c r="AG56" s="110"/>
      <c r="AH56" s="110"/>
      <c r="AI56" s="110"/>
      <c r="AJ56" s="110"/>
      <c r="AK56" s="110"/>
      <c r="AL56" s="110"/>
      <c r="AM56" s="110"/>
      <c r="AN56" s="211" t="str">
        <f>IF(AB56="x",AB56,IF(COUNTIF($AB$7:$AB$56,AB56)&gt;1,((RANK(AB56,$AB$7:$AB106,1))+(COUNT($AB$7:$AB106)+1-RANK($AB56,$AB$7:$AB$56,0)-RANK($AB56,$AB$7:$AB$56,1))/2),RANK(AB56,$AB$7:$AB$56,1)))</f>
        <v>x</v>
      </c>
      <c r="AO56" s="212" t="str">
        <f>IF(AC56="x",AC56,IF(COUNTIF($AC$7:$AC$56,AC56)&gt;1,((RANK(AC56,$AC$7:$AC106,1))+(COUNT($AC$7:$AC106)+1-RANK($AC56,$AC$7:$AC$56,0)-RANK($AC56,$AC$7:$AC$56,1))/2),RANK(AC56,$AC$7:$AC$56,1)))</f>
        <v>x</v>
      </c>
      <c r="AP56" s="213" t="str">
        <f>IF(AD56="x",AD56,IF(COUNTIF($AD$7:$AD$56,AD56)&gt;1,((RANK(AD56,$AD$7:$AD106,1))+(COUNT($AD$7:$AD106)+1-RANK($AD56,$AD$7:$AD$56,0)-RANK($AD56,$AD$7:$AD$56,1))/2),RANK(AD56,$AD$7:$AD$56,1)))</f>
        <v>x</v>
      </c>
      <c r="AQ56" s="183" t="str">
        <f t="shared" si="14"/>
        <v>x</v>
      </c>
      <c r="AR56" s="183" t="str">
        <f t="shared" si="9"/>
        <v>x</v>
      </c>
      <c r="AS56" s="183" t="str">
        <f t="shared" si="10"/>
        <v>x</v>
      </c>
      <c r="AT56" s="154" t="str">
        <f t="shared" si="11"/>
        <v/>
      </c>
      <c r="AU56" s="190" t="str">
        <f t="shared" si="12"/>
        <v/>
      </c>
      <c r="AV56" s="191" t="str">
        <f t="shared" si="13"/>
        <v/>
      </c>
      <c r="BA56" s="26">
        <v>43</v>
      </c>
      <c r="BB56" s="27" t="s">
        <v>154</v>
      </c>
      <c r="BC56" s="27" t="s">
        <v>154</v>
      </c>
      <c r="BD56" s="27" t="s">
        <v>154</v>
      </c>
      <c r="BE56" s="27" t="s">
        <v>154</v>
      </c>
    </row>
    <row r="57" spans="16:57" s="156" customFormat="1" x14ac:dyDescent="0.2">
      <c r="P57" s="400" t="s">
        <v>137</v>
      </c>
      <c r="Q57" s="400"/>
      <c r="R57" s="227" t="s">
        <v>128</v>
      </c>
      <c r="S57" s="160" t="e">
        <f t="shared" ref="S57:X57" si="21">AVERAGE(S7:S36)</f>
        <v>#DIV/0!</v>
      </c>
      <c r="T57" s="160" t="e">
        <f t="shared" si="21"/>
        <v>#DIV/0!</v>
      </c>
      <c r="U57" s="160" t="e">
        <f t="shared" si="21"/>
        <v>#DIV/0!</v>
      </c>
      <c r="V57" s="160" t="e">
        <f t="shared" si="21"/>
        <v>#DIV/0!</v>
      </c>
      <c r="W57" s="160" t="e">
        <f t="shared" si="21"/>
        <v>#DIV/0!</v>
      </c>
      <c r="X57" s="160" t="e">
        <f t="shared" si="21"/>
        <v>#DIV/0!</v>
      </c>
      <c r="Y57" s="161" t="e">
        <f>SUM(Y7:Y36)/(COUNT(S7:S36))</f>
        <v>#DIV/0!</v>
      </c>
      <c r="Z57" s="161" t="e">
        <f>SUM(Z7:Z36)/(COUNT(T7:T36))</f>
        <v>#DIV/0!</v>
      </c>
      <c r="AA57" s="161" t="e">
        <f>SUM(AA7:AA36)/(COUNT(U7:U36))</f>
        <v>#DIV/0!</v>
      </c>
      <c r="AB57" s="162"/>
      <c r="AC57" s="162"/>
      <c r="AD57" s="162"/>
      <c r="AE57" s="162"/>
      <c r="AF57" s="162"/>
      <c r="AG57" s="164"/>
      <c r="AH57" s="164"/>
      <c r="AI57" s="164"/>
      <c r="AJ57" s="164"/>
      <c r="AK57" s="164"/>
      <c r="AL57" s="163"/>
      <c r="AM57" s="170"/>
      <c r="AN57" s="164"/>
      <c r="AO57" s="164"/>
      <c r="AP57" s="164"/>
      <c r="AQ57" s="164"/>
      <c r="AR57" s="164"/>
      <c r="AS57" s="164"/>
      <c r="AT57" s="164"/>
      <c r="AU57" s="164"/>
      <c r="AV57" s="163"/>
      <c r="BA57" s="26">
        <v>44</v>
      </c>
      <c r="BB57" s="27" t="s">
        <v>154</v>
      </c>
      <c r="BC57" s="27" t="s">
        <v>154</v>
      </c>
      <c r="BD57" s="27" t="s">
        <v>154</v>
      </c>
      <c r="BE57" s="27" t="s">
        <v>154</v>
      </c>
    </row>
    <row r="58" spans="16:57" s="156" customFormat="1" x14ac:dyDescent="0.2">
      <c r="P58" s="400"/>
      <c r="Q58" s="400"/>
      <c r="R58" s="165" t="s">
        <v>130</v>
      </c>
      <c r="S58" s="160" t="e">
        <f t="shared" ref="S58:X58" si="22">STDEV(S7:S36)</f>
        <v>#DIV/0!</v>
      </c>
      <c r="T58" s="160" t="e">
        <f t="shared" si="22"/>
        <v>#DIV/0!</v>
      </c>
      <c r="U58" s="160" t="e">
        <f t="shared" si="22"/>
        <v>#DIV/0!</v>
      </c>
      <c r="V58" s="160" t="e">
        <f t="shared" si="22"/>
        <v>#DIV/0!</v>
      </c>
      <c r="W58" s="160" t="e">
        <f t="shared" si="22"/>
        <v>#DIV/0!</v>
      </c>
      <c r="X58" s="160" t="e">
        <f t="shared" si="22"/>
        <v>#DIV/0!</v>
      </c>
      <c r="Y58" s="401" t="s">
        <v>131</v>
      </c>
      <c r="Z58" s="402"/>
      <c r="AA58" s="403"/>
      <c r="AB58" s="166"/>
      <c r="AC58" s="166"/>
      <c r="AD58" s="166"/>
      <c r="AE58" s="166"/>
      <c r="AF58" s="166"/>
      <c r="AL58" s="97"/>
      <c r="AM58" s="97"/>
      <c r="BA58" s="26">
        <v>45</v>
      </c>
      <c r="BB58" s="27" t="s">
        <v>154</v>
      </c>
      <c r="BC58" s="27" t="s">
        <v>154</v>
      </c>
      <c r="BD58" s="27" t="s">
        <v>154</v>
      </c>
      <c r="BE58" s="27" t="s">
        <v>154</v>
      </c>
    </row>
    <row r="59" spans="16:57" s="156" customFormat="1" x14ac:dyDescent="0.2">
      <c r="P59" s="400" t="s">
        <v>141</v>
      </c>
      <c r="Q59" s="400"/>
      <c r="R59" s="159" t="s">
        <v>128</v>
      </c>
      <c r="S59" s="160" t="e">
        <f t="shared" ref="S59:X59" si="23">AVERAGE(S7:S56)</f>
        <v>#DIV/0!</v>
      </c>
      <c r="T59" s="160" t="e">
        <f t="shared" si="23"/>
        <v>#DIV/0!</v>
      </c>
      <c r="U59" s="160" t="e">
        <f t="shared" si="23"/>
        <v>#DIV/0!</v>
      </c>
      <c r="V59" s="160" t="e">
        <f t="shared" si="23"/>
        <v>#DIV/0!</v>
      </c>
      <c r="W59" s="160" t="e">
        <f t="shared" si="23"/>
        <v>#DIV/0!</v>
      </c>
      <c r="X59" s="160" t="e">
        <f t="shared" si="23"/>
        <v>#DIV/0!</v>
      </c>
      <c r="Y59" s="161" t="e">
        <f>SUM(Y7:Y56)/(COUNT(S7:S56))</f>
        <v>#DIV/0!</v>
      </c>
      <c r="Z59" s="161" t="e">
        <f>SUM(Z7:Z56)/(COUNT(T7:T56))</f>
        <v>#DIV/0!</v>
      </c>
      <c r="AA59" s="161" t="e">
        <f>SUM(AA7:AA56)/(COUNT(U7:U56))</f>
        <v>#DIV/0!</v>
      </c>
      <c r="AB59" s="166"/>
      <c r="AC59" s="166"/>
      <c r="AD59" s="166"/>
      <c r="AE59" s="166"/>
      <c r="AF59" s="166"/>
      <c r="AL59" s="97"/>
      <c r="AM59" s="97"/>
      <c r="BA59" s="26">
        <v>46</v>
      </c>
      <c r="BB59" s="27" t="s">
        <v>154</v>
      </c>
      <c r="BC59" s="27" t="s">
        <v>154</v>
      </c>
      <c r="BD59" s="27" t="s">
        <v>154</v>
      </c>
      <c r="BE59" s="27" t="s">
        <v>154</v>
      </c>
    </row>
    <row r="60" spans="16:57" s="156" customFormat="1" x14ac:dyDescent="0.2">
      <c r="P60" s="400"/>
      <c r="Q60" s="400"/>
      <c r="R60" s="165" t="s">
        <v>130</v>
      </c>
      <c r="S60" s="160" t="e">
        <f t="shared" ref="S60:X60" si="24">STDEV(S7:S56)</f>
        <v>#DIV/0!</v>
      </c>
      <c r="T60" s="160" t="e">
        <f t="shared" si="24"/>
        <v>#DIV/0!</v>
      </c>
      <c r="U60" s="160" t="e">
        <f t="shared" si="24"/>
        <v>#DIV/0!</v>
      </c>
      <c r="V60" s="160" t="e">
        <f t="shared" si="24"/>
        <v>#DIV/0!</v>
      </c>
      <c r="W60" s="160" t="e">
        <f t="shared" si="24"/>
        <v>#DIV/0!</v>
      </c>
      <c r="X60" s="160" t="e">
        <f t="shared" si="24"/>
        <v>#DIV/0!</v>
      </c>
      <c r="Y60" s="401" t="s">
        <v>131</v>
      </c>
      <c r="Z60" s="402"/>
      <c r="AA60" s="403"/>
      <c r="AB60" s="167"/>
      <c r="AC60" s="167"/>
      <c r="AD60" s="167"/>
      <c r="AN60" s="97"/>
      <c r="AO60" s="97"/>
      <c r="AP60" s="97"/>
      <c r="BA60" s="26">
        <v>47</v>
      </c>
      <c r="BB60" s="27" t="s">
        <v>154</v>
      </c>
      <c r="BC60" s="27" t="s">
        <v>154</v>
      </c>
      <c r="BD60" s="27" t="s">
        <v>154</v>
      </c>
      <c r="BE60" s="27" t="s">
        <v>154</v>
      </c>
    </row>
    <row r="61" spans="16:57" s="156" customFormat="1" x14ac:dyDescent="0.2">
      <c r="R61" s="142"/>
      <c r="S61" s="167"/>
      <c r="T61" s="167"/>
      <c r="U61" s="167"/>
      <c r="V61" s="167"/>
      <c r="W61" s="167"/>
      <c r="X61" s="167"/>
      <c r="Y61" s="167"/>
      <c r="Z61" s="167"/>
      <c r="AA61" s="167"/>
      <c r="AB61" s="167"/>
      <c r="AC61" s="167"/>
      <c r="AD61" s="167"/>
      <c r="AN61" s="97"/>
      <c r="AO61" s="97"/>
      <c r="AP61" s="97"/>
      <c r="BA61" s="26">
        <v>48</v>
      </c>
      <c r="BB61" s="27" t="s">
        <v>154</v>
      </c>
      <c r="BC61" s="27" t="s">
        <v>154</v>
      </c>
      <c r="BD61" s="27" t="s">
        <v>154</v>
      </c>
      <c r="BE61" s="27" t="s">
        <v>154</v>
      </c>
    </row>
    <row r="62" spans="16:57" s="156" customFormat="1" x14ac:dyDescent="0.2">
      <c r="R62" s="142"/>
      <c r="S62" s="167"/>
      <c r="T62" s="167"/>
      <c r="U62" s="167"/>
      <c r="V62" s="167"/>
      <c r="W62" s="167"/>
      <c r="X62" s="167"/>
      <c r="AB62" s="167"/>
      <c r="AC62" s="167"/>
      <c r="AD62" s="167"/>
      <c r="AH62" s="397" t="s">
        <v>137</v>
      </c>
      <c r="AI62" s="398"/>
      <c r="AJ62" s="399"/>
      <c r="AN62" s="97"/>
      <c r="AO62" s="97"/>
      <c r="AP62" s="97"/>
      <c r="AQ62" s="397" t="s">
        <v>141</v>
      </c>
      <c r="AR62" s="398"/>
      <c r="AS62" s="399"/>
      <c r="BA62" s="26">
        <v>49</v>
      </c>
      <c r="BB62" s="27" t="s">
        <v>154</v>
      </c>
      <c r="BC62" s="27" t="s">
        <v>154</v>
      </c>
      <c r="BD62" s="27" t="s">
        <v>154</v>
      </c>
      <c r="BE62" s="27" t="s">
        <v>154</v>
      </c>
    </row>
    <row r="63" spans="16:57" s="156" customFormat="1" ht="15.75" customHeight="1" x14ac:dyDescent="0.2">
      <c r="R63" s="142"/>
      <c r="S63" s="167"/>
      <c r="T63" s="167"/>
      <c r="U63" s="167"/>
      <c r="V63" s="167"/>
      <c r="W63" s="167"/>
      <c r="X63" s="167"/>
      <c r="Y63" s="386" t="s">
        <v>129</v>
      </c>
      <c r="Z63" s="387"/>
      <c r="AA63" s="388"/>
      <c r="AB63" s="167"/>
      <c r="AC63" s="167"/>
      <c r="AD63" s="167"/>
      <c r="AH63" s="125">
        <f>SUM(AH7:AH36)</f>
        <v>0</v>
      </c>
      <c r="AI63" s="125">
        <f>SUM(AI7:AI36)</f>
        <v>0</v>
      </c>
      <c r="AJ63" s="168">
        <f>SUM(AJ7:AJ36)</f>
        <v>0</v>
      </c>
      <c r="AK63" s="251"/>
      <c r="AL63" s="252"/>
      <c r="AM63" s="252"/>
      <c r="AN63" s="166"/>
      <c r="AO63" s="166"/>
      <c r="AP63" s="166"/>
      <c r="AQ63" s="125">
        <f>SUM(AQ7:AQ56)</f>
        <v>0</v>
      </c>
      <c r="AR63" s="125">
        <f>SUM(AR7:AR56)</f>
        <v>0</v>
      </c>
      <c r="AS63" s="125">
        <f>SUM(AS7:AS56)</f>
        <v>0</v>
      </c>
      <c r="BA63" s="26">
        <v>50</v>
      </c>
      <c r="BB63" s="27" t="s">
        <v>154</v>
      </c>
      <c r="BC63" s="27" t="s">
        <v>154</v>
      </c>
      <c r="BD63" s="27" t="s">
        <v>154</v>
      </c>
      <c r="BE63" s="27" t="s">
        <v>154</v>
      </c>
    </row>
    <row r="64" spans="16:57" s="156" customFormat="1" x14ac:dyDescent="0.2">
      <c r="R64" s="142"/>
      <c r="S64" s="167"/>
      <c r="T64" s="167"/>
      <c r="U64" s="167"/>
      <c r="V64" s="167"/>
      <c r="W64" s="167"/>
      <c r="X64" s="167"/>
      <c r="Y64" s="389" t="s">
        <v>132</v>
      </c>
      <c r="Z64" s="390"/>
      <c r="AA64" s="391"/>
      <c r="AB64" s="167"/>
      <c r="AC64" s="167"/>
      <c r="AD64" s="167"/>
      <c r="AH64" s="125">
        <f>SUMIF(AK7:AK36,1,AH7:AH36)</f>
        <v>0</v>
      </c>
      <c r="AI64" s="125">
        <f>SUMIF(AL7:AL36,1,AI7:AI36)</f>
        <v>0</v>
      </c>
      <c r="AJ64" s="168">
        <f>SUMIF(AM7:AM36,1,AJ7:AJ36)</f>
        <v>0</v>
      </c>
      <c r="AK64" s="251"/>
      <c r="AL64" s="252"/>
      <c r="AM64" s="252"/>
      <c r="AN64" s="166"/>
      <c r="AO64" s="166"/>
      <c r="AP64" s="166"/>
      <c r="AQ64" s="125">
        <f>SUMIF(AT7:AT56,1,AQ7:AQ56)</f>
        <v>0</v>
      </c>
      <c r="AR64" s="125">
        <f>SUMIF(AU7:AU56,1,AR7:AR56)</f>
        <v>0</v>
      </c>
      <c r="AS64" s="125">
        <f>SUMIF(AV7:AV56,1,AS7:AS56)</f>
        <v>0</v>
      </c>
    </row>
    <row r="65" spans="18:45" s="156" customFormat="1" x14ac:dyDescent="0.2">
      <c r="R65" s="142"/>
      <c r="S65" s="150"/>
      <c r="T65" s="150"/>
      <c r="U65" s="150"/>
      <c r="V65" s="150"/>
      <c r="W65" s="150"/>
      <c r="X65" s="150"/>
      <c r="Y65" s="389" t="s">
        <v>133</v>
      </c>
      <c r="Z65" s="390"/>
      <c r="AA65" s="391"/>
      <c r="AB65" s="142"/>
      <c r="AC65" s="142"/>
      <c r="AD65" s="142"/>
      <c r="AH65" s="125">
        <f>SUMIF(AK7:AK36,2,AH7:AH36)</f>
        <v>0</v>
      </c>
      <c r="AI65" s="125">
        <f>SUMIF(AL7:AL36,2,AI7:AI36)</f>
        <v>0</v>
      </c>
      <c r="AJ65" s="168">
        <f>SUMIF(AM7:AM36,2,AJ7:AJ36)</f>
        <v>0</v>
      </c>
      <c r="AK65" s="251"/>
      <c r="AL65" s="252"/>
      <c r="AM65" s="252"/>
      <c r="AN65" s="166"/>
      <c r="AO65" s="166"/>
      <c r="AP65" s="166"/>
      <c r="AQ65" s="125">
        <f>SUMIF(AT7:AT56,2,AQ7:AQ56)</f>
        <v>0</v>
      </c>
      <c r="AR65" s="125">
        <f>SUMIF(AU7:AU56,2,AR7:AR56)</f>
        <v>0</v>
      </c>
      <c r="AS65" s="125">
        <f>SUMIF(AV7:AV56,2,AS7:AS56)</f>
        <v>0</v>
      </c>
    </row>
    <row r="66" spans="18:45" s="156" customFormat="1" x14ac:dyDescent="0.2">
      <c r="S66" s="169"/>
      <c r="T66" s="169"/>
      <c r="U66" s="169"/>
      <c r="V66" s="169"/>
      <c r="W66" s="169"/>
      <c r="X66" s="169"/>
      <c r="Y66" s="383" t="s">
        <v>134</v>
      </c>
      <c r="Z66" s="384"/>
      <c r="AA66" s="385"/>
      <c r="AH66" s="125">
        <f>COUNT(AH7:AH36)</f>
        <v>0</v>
      </c>
      <c r="AI66" s="125">
        <f>COUNT(AI7:AI36)</f>
        <v>0</v>
      </c>
      <c r="AJ66" s="168">
        <f>COUNT(AJ7:AJ36)</f>
        <v>0</v>
      </c>
      <c r="AK66" s="251"/>
      <c r="AL66" s="252"/>
      <c r="AM66" s="252"/>
      <c r="AN66" s="166"/>
      <c r="AO66" s="166"/>
      <c r="AP66" s="166"/>
      <c r="AQ66" s="125">
        <f>COUNT(AQ7:AQ56)</f>
        <v>0</v>
      </c>
      <c r="AR66" s="125">
        <f>COUNT(AR7:AR56)</f>
        <v>0</v>
      </c>
      <c r="AS66" s="125">
        <f>COUNT(AS7:AS56)</f>
        <v>0</v>
      </c>
    </row>
    <row r="67" spans="18:45" s="156" customFormat="1" x14ac:dyDescent="0.2">
      <c r="S67" s="169"/>
      <c r="T67" s="169"/>
      <c r="U67" s="169"/>
      <c r="V67" s="169"/>
      <c r="W67" s="169"/>
      <c r="X67" s="169"/>
      <c r="Y67" s="383" t="s">
        <v>135</v>
      </c>
      <c r="Z67" s="384"/>
      <c r="AA67" s="385"/>
      <c r="AH67" s="125">
        <f>COUNTIF(AK7:AK36,1)</f>
        <v>0</v>
      </c>
      <c r="AI67" s="125">
        <f>COUNTIF(AL7:AL36,1)</f>
        <v>0</v>
      </c>
      <c r="AJ67" s="168">
        <f>COUNTIF(AM7:AM36,1)</f>
        <v>0</v>
      </c>
      <c r="AK67" s="251"/>
      <c r="AL67" s="252"/>
      <c r="AM67" s="252"/>
      <c r="AN67" s="166"/>
      <c r="AO67" s="166"/>
      <c r="AP67" s="166"/>
      <c r="AQ67" s="125">
        <f>COUNTIF(AT7:AT56,1)</f>
        <v>0</v>
      </c>
      <c r="AR67" s="125">
        <f>COUNTIF(AU7:AU56,1)</f>
        <v>0</v>
      </c>
      <c r="AS67" s="125">
        <f>COUNTIF(AV7:AV56,1)</f>
        <v>0</v>
      </c>
    </row>
    <row r="68" spans="18:45" s="156" customFormat="1" x14ac:dyDescent="0.2">
      <c r="S68" s="169"/>
      <c r="T68" s="169"/>
      <c r="U68" s="169"/>
      <c r="V68" s="169"/>
      <c r="W68" s="169"/>
      <c r="X68" s="169"/>
      <c r="Y68" s="383" t="s">
        <v>136</v>
      </c>
      <c r="Z68" s="384"/>
      <c r="AA68" s="385"/>
      <c r="AH68" s="125">
        <f>COUNTIF(AK7:AK36,2)</f>
        <v>0</v>
      </c>
      <c r="AI68" s="125">
        <f>COUNTIF(AL7:AL36,2)</f>
        <v>0</v>
      </c>
      <c r="AJ68" s="168">
        <f>COUNTIF(AM7:AM36,2)</f>
        <v>0</v>
      </c>
      <c r="AK68" s="251"/>
      <c r="AL68" s="252"/>
      <c r="AM68" s="252"/>
      <c r="AN68" s="166"/>
      <c r="AO68" s="166"/>
      <c r="AP68" s="166"/>
      <c r="AQ68" s="125">
        <f>COUNTIF(AT7:AT56,2)</f>
        <v>0</v>
      </c>
      <c r="AR68" s="125">
        <f>COUNTIF(AU7:AU56,2)</f>
        <v>0</v>
      </c>
      <c r="AS68" s="125">
        <f>COUNTIF(AV7:AV56,2)</f>
        <v>0</v>
      </c>
    </row>
    <row r="69" spans="18:45" s="156" customFormat="1" x14ac:dyDescent="0.2">
      <c r="S69" s="169"/>
      <c r="T69" s="169"/>
      <c r="U69" s="169"/>
      <c r="V69" s="169"/>
      <c r="W69" s="169"/>
      <c r="X69" s="169"/>
      <c r="Y69" s="154" t="s">
        <v>144</v>
      </c>
      <c r="Z69" s="190"/>
      <c r="AA69" s="191"/>
      <c r="AH69" s="125">
        <f>COUNTIF(AK7:AK36,"x")</f>
        <v>0</v>
      </c>
      <c r="AI69" s="125">
        <f>COUNTIF(AL7:AL36,"x")</f>
        <v>0</v>
      </c>
      <c r="AJ69" s="125">
        <f>COUNTIF(AM7:AM36,"x")</f>
        <v>0</v>
      </c>
      <c r="AK69" s="167"/>
      <c r="AL69" s="252"/>
      <c r="AM69" s="252"/>
      <c r="AN69" s="166"/>
      <c r="AO69" s="166"/>
      <c r="AP69" s="166"/>
      <c r="AQ69" s="125">
        <f>COUNTIF(AT7:AT56,"x")</f>
        <v>0</v>
      </c>
      <c r="AR69" s="125">
        <f>COUNTIF(AU7:AU56,"x")</f>
        <v>0</v>
      </c>
      <c r="AS69" s="125">
        <f>COUNTIF(AV7:AV56,"x")</f>
        <v>0</v>
      </c>
    </row>
    <row r="70" spans="18:45" s="156" customFormat="1" ht="35.25" x14ac:dyDescent="0.2">
      <c r="S70" s="169"/>
      <c r="T70" s="169"/>
      <c r="U70" s="169"/>
      <c r="V70" s="169"/>
      <c r="W70" s="169"/>
      <c r="X70" s="169"/>
      <c r="Y70" s="169"/>
      <c r="Z70" s="169"/>
      <c r="AA70" s="169"/>
      <c r="AH70" s="118" t="s">
        <v>23</v>
      </c>
      <c r="AI70" s="118" t="s">
        <v>24</v>
      </c>
      <c r="AJ70" s="118" t="s">
        <v>87</v>
      </c>
      <c r="AK70" s="142"/>
      <c r="AN70" s="97"/>
      <c r="AO70" s="97"/>
      <c r="AP70" s="97"/>
      <c r="AQ70" s="118" t="s">
        <v>23</v>
      </c>
      <c r="AR70" s="118" t="s">
        <v>24</v>
      </c>
      <c r="AS70" s="118" t="s">
        <v>87</v>
      </c>
    </row>
    <row r="71" spans="18:45" s="156" customFormat="1" x14ac:dyDescent="0.2">
      <c r="S71" s="169"/>
      <c r="T71" s="169"/>
      <c r="U71" s="169"/>
      <c r="V71" s="169"/>
      <c r="W71" s="169"/>
      <c r="X71" s="169"/>
      <c r="Y71" s="169"/>
      <c r="Z71" s="169"/>
      <c r="AA71" s="169"/>
      <c r="AN71" s="97"/>
      <c r="AO71" s="97"/>
      <c r="AP71" s="97"/>
    </row>
    <row r="72" spans="18:45" s="156" customFormat="1" x14ac:dyDescent="0.2">
      <c r="S72" s="169"/>
      <c r="T72" s="169"/>
      <c r="U72" s="169"/>
      <c r="V72" s="169"/>
      <c r="W72" s="169"/>
      <c r="X72" s="169"/>
      <c r="Y72" s="169"/>
      <c r="Z72" s="169"/>
      <c r="AA72" s="169"/>
      <c r="AN72" s="97"/>
      <c r="AO72" s="97"/>
      <c r="AP72" s="97"/>
    </row>
    <row r="73" spans="18:45" s="96" customFormat="1" x14ac:dyDescent="0.2">
      <c r="S73" s="230"/>
      <c r="T73" s="230"/>
      <c r="U73" s="230"/>
      <c r="V73" s="230"/>
      <c r="W73" s="230"/>
      <c r="X73" s="230"/>
      <c r="Y73" s="230"/>
      <c r="Z73" s="230"/>
      <c r="AA73" s="230"/>
    </row>
    <row r="74" spans="18:45" s="96" customFormat="1" x14ac:dyDescent="0.2">
      <c r="S74" s="230"/>
      <c r="T74" s="230"/>
      <c r="U74" s="230"/>
      <c r="V74" s="230"/>
      <c r="W74" s="230"/>
      <c r="X74" s="230"/>
      <c r="Y74" s="230"/>
      <c r="Z74" s="230"/>
      <c r="AA74" s="230"/>
    </row>
    <row r="75" spans="18:45" s="96" customFormat="1" x14ac:dyDescent="0.2">
      <c r="S75" s="230"/>
      <c r="T75" s="230"/>
      <c r="U75" s="230"/>
      <c r="V75" s="230"/>
      <c r="W75" s="230"/>
      <c r="X75" s="230"/>
      <c r="Y75" s="230"/>
      <c r="Z75" s="230"/>
      <c r="AA75" s="230"/>
    </row>
    <row r="76" spans="18:45" s="96" customFormat="1" x14ac:dyDescent="0.2">
      <c r="S76" s="230"/>
      <c r="T76" s="230"/>
      <c r="U76" s="230"/>
      <c r="V76" s="230"/>
      <c r="W76" s="230"/>
      <c r="X76" s="230"/>
      <c r="Y76" s="230"/>
      <c r="Z76" s="230"/>
      <c r="AA76" s="230"/>
    </row>
    <row r="77" spans="18:45" s="96" customFormat="1" x14ac:dyDescent="0.2">
      <c r="S77" s="230"/>
      <c r="T77" s="230"/>
      <c r="U77" s="230"/>
      <c r="V77" s="230"/>
      <c r="W77" s="230"/>
      <c r="X77" s="230"/>
      <c r="Y77" s="230"/>
      <c r="Z77" s="230"/>
      <c r="AA77" s="230"/>
    </row>
    <row r="78" spans="18:45" s="96" customFormat="1" x14ac:dyDescent="0.2">
      <c r="S78" s="230"/>
      <c r="T78" s="230"/>
      <c r="U78" s="230"/>
      <c r="V78" s="230"/>
      <c r="W78" s="230"/>
      <c r="X78" s="230"/>
      <c r="Y78" s="230"/>
      <c r="Z78" s="230"/>
      <c r="AA78" s="230"/>
    </row>
    <row r="79" spans="18:45" s="96" customFormat="1" x14ac:dyDescent="0.2">
      <c r="S79" s="230"/>
      <c r="T79" s="230"/>
      <c r="U79" s="230"/>
      <c r="V79" s="230"/>
      <c r="W79" s="230"/>
      <c r="X79" s="230"/>
      <c r="Y79" s="230"/>
      <c r="Z79" s="230"/>
      <c r="AA79" s="230"/>
    </row>
    <row r="80" spans="18:45" s="96" customFormat="1" x14ac:dyDescent="0.2">
      <c r="S80" s="230"/>
      <c r="T80" s="230"/>
      <c r="U80" s="230"/>
      <c r="V80" s="230"/>
      <c r="W80" s="230"/>
      <c r="X80" s="230"/>
      <c r="Y80" s="230"/>
      <c r="Z80" s="230"/>
      <c r="AA80" s="230"/>
    </row>
    <row r="81" spans="19:27" s="96" customFormat="1" x14ac:dyDescent="0.2">
      <c r="S81" s="230"/>
      <c r="T81" s="230"/>
      <c r="U81" s="230"/>
      <c r="V81" s="230"/>
      <c r="W81" s="230"/>
      <c r="X81" s="230"/>
      <c r="Y81" s="230"/>
      <c r="Z81" s="230"/>
      <c r="AA81" s="230"/>
    </row>
    <row r="82" spans="19:27" s="96" customFormat="1" x14ac:dyDescent="0.2">
      <c r="S82" s="230"/>
      <c r="T82" s="230"/>
      <c r="U82" s="230"/>
      <c r="V82" s="230"/>
      <c r="W82" s="230"/>
      <c r="X82" s="230"/>
      <c r="Y82" s="230"/>
      <c r="Z82" s="230"/>
      <c r="AA82" s="230"/>
    </row>
    <row r="83" spans="19:27" s="96" customFormat="1" x14ac:dyDescent="0.2">
      <c r="S83" s="230"/>
      <c r="T83" s="230"/>
      <c r="U83" s="230"/>
      <c r="V83" s="230"/>
      <c r="W83" s="230"/>
      <c r="X83" s="230"/>
      <c r="Y83" s="230"/>
      <c r="Z83" s="230"/>
      <c r="AA83" s="230"/>
    </row>
    <row r="84" spans="19:27" s="96" customFormat="1" x14ac:dyDescent="0.2">
      <c r="S84" s="230"/>
      <c r="T84" s="230"/>
      <c r="U84" s="230"/>
      <c r="V84" s="230"/>
      <c r="W84" s="230"/>
      <c r="X84" s="230"/>
      <c r="Y84" s="230"/>
      <c r="Z84" s="230"/>
      <c r="AA84" s="230"/>
    </row>
    <row r="85" spans="19:27" s="96" customFormat="1" x14ac:dyDescent="0.2">
      <c r="S85" s="230"/>
      <c r="T85" s="230"/>
      <c r="U85" s="230"/>
      <c r="V85" s="230"/>
      <c r="W85" s="230"/>
      <c r="X85" s="230"/>
      <c r="Y85" s="230"/>
      <c r="Z85" s="230"/>
      <c r="AA85" s="230"/>
    </row>
    <row r="86" spans="19:27" s="96" customFormat="1" x14ac:dyDescent="0.2">
      <c r="S86" s="230"/>
      <c r="T86" s="230"/>
      <c r="U86" s="230"/>
      <c r="V86" s="230"/>
      <c r="W86" s="230"/>
      <c r="X86" s="230"/>
      <c r="Y86" s="230"/>
      <c r="Z86" s="230"/>
      <c r="AA86" s="230"/>
    </row>
    <row r="87" spans="19:27" s="96" customFormat="1" x14ac:dyDescent="0.2">
      <c r="S87" s="230"/>
      <c r="T87" s="230"/>
      <c r="U87" s="230"/>
      <c r="V87" s="230"/>
      <c r="W87" s="230"/>
      <c r="X87" s="230"/>
      <c r="Y87" s="230"/>
      <c r="Z87" s="230"/>
      <c r="AA87" s="230"/>
    </row>
    <row r="88" spans="19:27" s="96" customFormat="1" x14ac:dyDescent="0.2">
      <c r="S88" s="230"/>
      <c r="T88" s="230"/>
      <c r="U88" s="230"/>
      <c r="V88" s="230"/>
      <c r="W88" s="230"/>
      <c r="X88" s="230"/>
      <c r="Y88" s="230"/>
      <c r="Z88" s="230"/>
      <c r="AA88" s="230"/>
    </row>
    <row r="89" spans="19:27" s="96" customFormat="1" x14ac:dyDescent="0.2">
      <c r="S89" s="230"/>
      <c r="T89" s="230"/>
      <c r="U89" s="230"/>
      <c r="V89" s="230"/>
      <c r="W89" s="230"/>
      <c r="X89" s="230"/>
      <c r="Y89" s="230"/>
      <c r="Z89" s="230"/>
      <c r="AA89" s="230"/>
    </row>
    <row r="90" spans="19:27" s="96" customFormat="1" x14ac:dyDescent="0.2">
      <c r="S90" s="230"/>
      <c r="T90" s="230"/>
      <c r="U90" s="230"/>
      <c r="V90" s="230"/>
      <c r="W90" s="230"/>
      <c r="X90" s="230"/>
      <c r="Y90" s="230"/>
      <c r="Z90" s="230"/>
      <c r="AA90" s="230"/>
    </row>
    <row r="91" spans="19:27" s="96" customFormat="1" x14ac:dyDescent="0.2">
      <c r="S91" s="230"/>
      <c r="T91" s="230"/>
      <c r="U91" s="230"/>
      <c r="V91" s="230"/>
      <c r="W91" s="230"/>
      <c r="X91" s="230"/>
      <c r="Y91" s="230"/>
      <c r="Z91" s="230"/>
      <c r="AA91" s="230"/>
    </row>
    <row r="92" spans="19:27" s="96" customFormat="1" x14ac:dyDescent="0.2">
      <c r="S92" s="230"/>
      <c r="T92" s="230"/>
      <c r="U92" s="230"/>
      <c r="V92" s="230"/>
      <c r="W92" s="230"/>
      <c r="X92" s="230"/>
      <c r="Y92" s="230"/>
      <c r="Z92" s="230"/>
      <c r="AA92" s="230"/>
    </row>
    <row r="93" spans="19:27" s="96" customFormat="1" x14ac:dyDescent="0.2">
      <c r="S93" s="230"/>
      <c r="T93" s="230"/>
      <c r="U93" s="230"/>
      <c r="V93" s="230"/>
      <c r="W93" s="230"/>
      <c r="X93" s="230"/>
      <c r="Y93" s="230"/>
      <c r="Z93" s="230"/>
      <c r="AA93" s="230"/>
    </row>
    <row r="94" spans="19:27" s="96" customFormat="1" x14ac:dyDescent="0.2">
      <c r="S94" s="230"/>
      <c r="T94" s="230"/>
      <c r="U94" s="230"/>
      <c r="V94" s="230"/>
      <c r="W94" s="230"/>
      <c r="X94" s="230"/>
      <c r="Y94" s="230"/>
      <c r="Z94" s="230"/>
      <c r="AA94" s="230"/>
    </row>
    <row r="95" spans="19:27" s="96" customFormat="1" x14ac:dyDescent="0.2">
      <c r="S95" s="230"/>
      <c r="T95" s="230"/>
      <c r="U95" s="230"/>
      <c r="V95" s="230"/>
      <c r="W95" s="230"/>
      <c r="X95" s="230"/>
      <c r="Y95" s="230"/>
      <c r="Z95" s="230"/>
      <c r="AA95" s="230"/>
    </row>
    <row r="96" spans="19:27" s="96" customFormat="1" x14ac:dyDescent="0.2">
      <c r="S96" s="230"/>
      <c r="T96" s="230"/>
      <c r="U96" s="230"/>
      <c r="V96" s="230"/>
      <c r="W96" s="230"/>
      <c r="X96" s="230"/>
      <c r="Y96" s="230"/>
      <c r="Z96" s="230"/>
      <c r="AA96" s="230"/>
    </row>
    <row r="97" spans="19:27" s="96" customFormat="1" x14ac:dyDescent="0.2">
      <c r="S97" s="230"/>
      <c r="T97" s="230"/>
      <c r="U97" s="230"/>
      <c r="V97" s="230"/>
      <c r="W97" s="230"/>
      <c r="X97" s="230"/>
      <c r="Y97" s="230"/>
      <c r="Z97" s="230"/>
      <c r="AA97" s="230"/>
    </row>
    <row r="98" spans="19:27" s="96" customFormat="1" x14ac:dyDescent="0.2">
      <c r="S98" s="230"/>
      <c r="T98" s="230"/>
      <c r="U98" s="230"/>
      <c r="V98" s="230"/>
      <c r="W98" s="230"/>
      <c r="X98" s="230"/>
      <c r="Y98" s="230"/>
      <c r="Z98" s="230"/>
      <c r="AA98" s="230"/>
    </row>
    <row r="99" spans="19:27" s="96" customFormat="1" x14ac:dyDescent="0.2">
      <c r="S99" s="230"/>
      <c r="T99" s="230"/>
      <c r="U99" s="230"/>
      <c r="V99" s="230"/>
      <c r="W99" s="230"/>
      <c r="X99" s="230"/>
      <c r="Y99" s="230"/>
      <c r="Z99" s="230"/>
      <c r="AA99" s="230"/>
    </row>
    <row r="100" spans="19:27" s="96" customFormat="1" x14ac:dyDescent="0.2">
      <c r="S100" s="230"/>
      <c r="T100" s="230"/>
      <c r="U100" s="230"/>
      <c r="V100" s="230"/>
      <c r="W100" s="230"/>
      <c r="X100" s="230"/>
      <c r="Y100" s="230"/>
      <c r="Z100" s="230"/>
      <c r="AA100" s="230"/>
    </row>
    <row r="101" spans="19:27" s="96" customFormat="1" x14ac:dyDescent="0.2">
      <c r="S101" s="230"/>
      <c r="T101" s="230"/>
      <c r="U101" s="230"/>
      <c r="V101" s="230"/>
      <c r="W101" s="230"/>
      <c r="X101" s="230"/>
      <c r="Y101" s="230"/>
      <c r="Z101" s="230"/>
      <c r="AA101" s="230"/>
    </row>
    <row r="102" spans="19:27" s="96" customFormat="1" x14ac:dyDescent="0.2">
      <c r="S102" s="230"/>
      <c r="T102" s="230"/>
      <c r="U102" s="230"/>
      <c r="V102" s="230"/>
      <c r="W102" s="230"/>
      <c r="X102" s="230"/>
      <c r="Y102" s="230"/>
      <c r="Z102" s="230"/>
      <c r="AA102" s="230"/>
    </row>
    <row r="103" spans="19:27" s="96" customFormat="1" x14ac:dyDescent="0.2">
      <c r="S103" s="230"/>
      <c r="T103" s="230"/>
      <c r="U103" s="230"/>
      <c r="V103" s="230"/>
      <c r="W103" s="230"/>
      <c r="X103" s="230"/>
      <c r="Y103" s="230"/>
      <c r="Z103" s="230"/>
      <c r="AA103" s="230"/>
    </row>
    <row r="104" spans="19:27" s="96" customFormat="1" x14ac:dyDescent="0.2">
      <c r="S104" s="230"/>
      <c r="T104" s="230"/>
      <c r="U104" s="230"/>
      <c r="V104" s="230"/>
      <c r="W104" s="230"/>
      <c r="X104" s="230"/>
      <c r="Y104" s="230"/>
      <c r="Z104" s="230"/>
      <c r="AA104" s="230"/>
    </row>
    <row r="105" spans="19:27" s="96" customFormat="1" x14ac:dyDescent="0.2">
      <c r="S105" s="230"/>
      <c r="T105" s="230"/>
      <c r="U105" s="230"/>
      <c r="V105" s="230"/>
      <c r="W105" s="230"/>
      <c r="X105" s="230"/>
      <c r="Y105" s="230"/>
      <c r="Z105" s="230"/>
      <c r="AA105" s="230"/>
    </row>
    <row r="106" spans="19:27" s="96" customFormat="1" x14ac:dyDescent="0.2">
      <c r="S106" s="230"/>
      <c r="T106" s="230"/>
      <c r="U106" s="230"/>
      <c r="V106" s="230"/>
      <c r="W106" s="230"/>
      <c r="X106" s="230"/>
      <c r="Y106" s="230"/>
      <c r="Z106" s="230"/>
      <c r="AA106" s="230"/>
    </row>
    <row r="107" spans="19:27" s="96" customFormat="1" x14ac:dyDescent="0.2">
      <c r="S107" s="230"/>
      <c r="T107" s="230"/>
      <c r="U107" s="230"/>
      <c r="V107" s="230"/>
      <c r="W107" s="230"/>
      <c r="X107" s="230"/>
      <c r="Y107" s="230"/>
      <c r="Z107" s="230"/>
      <c r="AA107" s="230"/>
    </row>
    <row r="108" spans="19:27" s="96" customFormat="1" x14ac:dyDescent="0.2">
      <c r="S108" s="230"/>
      <c r="T108" s="230"/>
      <c r="U108" s="230"/>
      <c r="V108" s="230"/>
      <c r="W108" s="230"/>
      <c r="X108" s="230"/>
      <c r="Y108" s="230"/>
      <c r="Z108" s="230"/>
      <c r="AA108" s="230"/>
    </row>
    <row r="109" spans="19:27" s="96" customFormat="1" x14ac:dyDescent="0.2">
      <c r="S109" s="230"/>
      <c r="T109" s="230"/>
      <c r="U109" s="230"/>
      <c r="V109" s="230"/>
      <c r="W109" s="230"/>
      <c r="X109" s="230"/>
      <c r="Y109" s="230"/>
      <c r="Z109" s="230"/>
      <c r="AA109" s="230"/>
    </row>
    <row r="110" spans="19:27" s="96" customFormat="1" x14ac:dyDescent="0.2">
      <c r="S110" s="230"/>
      <c r="T110" s="230"/>
      <c r="U110" s="230"/>
      <c r="V110" s="230"/>
      <c r="W110" s="230"/>
      <c r="X110" s="230"/>
      <c r="Y110" s="230"/>
      <c r="Z110" s="230"/>
      <c r="AA110" s="230"/>
    </row>
  </sheetData>
  <sheetProtection password="EF34" sheet="1"/>
  <mergeCells count="74">
    <mergeCell ref="J35:N35"/>
    <mergeCell ref="J5:K5"/>
    <mergeCell ref="J6:K6"/>
    <mergeCell ref="J34:N34"/>
    <mergeCell ref="I33:N33"/>
    <mergeCell ref="A29:L29"/>
    <mergeCell ref="A30:L30"/>
    <mergeCell ref="A31:L31"/>
    <mergeCell ref="C26:D26"/>
    <mergeCell ref="C7:D7"/>
    <mergeCell ref="A5:B26"/>
    <mergeCell ref="C12:G12"/>
    <mergeCell ref="C10:D10"/>
    <mergeCell ref="A33:B39"/>
    <mergeCell ref="C35:D35"/>
    <mergeCell ref="I34:I35"/>
    <mergeCell ref="AQ62:AS62"/>
    <mergeCell ref="P57:Q58"/>
    <mergeCell ref="P59:Q60"/>
    <mergeCell ref="Y60:AA60"/>
    <mergeCell ref="Y58:AA58"/>
    <mergeCell ref="AH62:AJ62"/>
    <mergeCell ref="I36:I37"/>
    <mergeCell ref="I38:I39"/>
    <mergeCell ref="Y66:AA66"/>
    <mergeCell ref="Y67:AA67"/>
    <mergeCell ref="Y68:AA68"/>
    <mergeCell ref="Y63:AA63"/>
    <mergeCell ref="Y64:AA64"/>
    <mergeCell ref="Y65:AA65"/>
    <mergeCell ref="J38:N38"/>
    <mergeCell ref="J36:N36"/>
    <mergeCell ref="J37:N37"/>
    <mergeCell ref="J39:N39"/>
    <mergeCell ref="AZ1:BI1"/>
    <mergeCell ref="BA4:BA7"/>
    <mergeCell ref="BB4:BE4"/>
    <mergeCell ref="BB5:BE5"/>
    <mergeCell ref="BB7:BE7"/>
    <mergeCell ref="BG4:BG7"/>
    <mergeCell ref="BH5:BL5"/>
    <mergeCell ref="BH7:BL7"/>
    <mergeCell ref="BH4:BL4"/>
    <mergeCell ref="C33:D33"/>
    <mergeCell ref="C34:D34"/>
    <mergeCell ref="A2:N2"/>
    <mergeCell ref="AZ18:AZ22"/>
    <mergeCell ref="C24:D24"/>
    <mergeCell ref="C20:D20"/>
    <mergeCell ref="C6:D6"/>
    <mergeCell ref="AZ16:BF16"/>
    <mergeCell ref="I18:M18"/>
    <mergeCell ref="C5:D5"/>
    <mergeCell ref="C14:D14"/>
    <mergeCell ref="Y5:AA5"/>
    <mergeCell ref="R3:AX3"/>
    <mergeCell ref="AB5:AD5"/>
    <mergeCell ref="AE5:AG5"/>
    <mergeCell ref="AK5:AM5"/>
    <mergeCell ref="BT2:BW2"/>
    <mergeCell ref="C22:D22"/>
    <mergeCell ref="C13:D13"/>
    <mergeCell ref="C11:D11"/>
    <mergeCell ref="C17:D17"/>
    <mergeCell ref="A3:K3"/>
    <mergeCell ref="C15:D15"/>
    <mergeCell ref="BG8:BG9"/>
    <mergeCell ref="AH5:AJ5"/>
    <mergeCell ref="S5:U5"/>
    <mergeCell ref="V5:X5"/>
    <mergeCell ref="R4:AW4"/>
    <mergeCell ref="AQ5:AS5"/>
    <mergeCell ref="AN5:AP5"/>
    <mergeCell ref="AT5:AV5"/>
  </mergeCells>
  <phoneticPr fontId="0" type="noConversion"/>
  <pageMargins left="0.75" right="0.75" top="1" bottom="1" header="0.5" footer="0.5"/>
  <pageSetup orientation="portrait" horizontalDpi="4294967293"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T9" sqref="T9"/>
    </sheetView>
  </sheetViews>
  <sheetFormatPr defaultRowHeight="12.75" x14ac:dyDescent="0.2"/>
  <cols>
    <col min="1" max="16384" width="9.140625" style="36"/>
  </cols>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vt:lpstr>
      <vt:lpstr>Time 1</vt:lpstr>
      <vt:lpstr>Time 2</vt:lpstr>
      <vt:lpstr>Results</vt:lpstr>
      <vt:lpstr>Calculations</vt:lpstr>
      <vt:lpstr>spare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98 user</dc:creator>
  <cp:lastModifiedBy>Peter Bates</cp:lastModifiedBy>
  <dcterms:created xsi:type="dcterms:W3CDTF">2006-01-26T22:22:10Z</dcterms:created>
  <dcterms:modified xsi:type="dcterms:W3CDTF">2017-05-15T21:32:50Z</dcterms:modified>
</cp:coreProperties>
</file>